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Solar Alliance\Net Metering 3 point 0\ACC Update\RTB Workpapers\"/>
    </mc:Choice>
  </mc:AlternateContent>
  <bookViews>
    <workbookView xWindow="-105" yWindow="-105" windowWidth="23250" windowHeight="12600" activeTab="1"/>
  </bookViews>
  <sheets>
    <sheet name="Figure" sheetId="23" r:id="rId1"/>
    <sheet name="CEC Loads" sheetId="3"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F42" i="3" l="1"/>
  <c r="AF43" i="3"/>
  <c r="AF44" i="3"/>
  <c r="AF45" i="3"/>
  <c r="AF41" i="3"/>
  <c r="M15" i="3" l="1"/>
  <c r="M16" i="3"/>
  <c r="M17" i="3"/>
  <c r="M18" i="3"/>
  <c r="M19" i="3"/>
  <c r="M20" i="3"/>
  <c r="M21" i="3"/>
  <c r="M22" i="3"/>
  <c r="M23" i="3"/>
  <c r="M24" i="3"/>
  <c r="M25" i="3"/>
  <c r="M26" i="3"/>
  <c r="M27" i="3"/>
  <c r="M28" i="3"/>
  <c r="M29" i="3"/>
  <c r="M30" i="3"/>
  <c r="M31" i="3"/>
  <c r="M32" i="3"/>
  <c r="M33" i="3"/>
  <c r="M34" i="3"/>
  <c r="M35" i="3"/>
  <c r="M36" i="3"/>
  <c r="M37" i="3"/>
  <c r="M38" i="3"/>
  <c r="M39" i="3"/>
  <c r="M40" i="3"/>
  <c r="M41" i="3"/>
  <c r="M42" i="3"/>
  <c r="M43" i="3"/>
  <c r="M44" i="3"/>
  <c r="M45" i="3"/>
  <c r="M46" i="3"/>
  <c r="M47" i="3"/>
  <c r="M48" i="3"/>
  <c r="M49" i="3"/>
  <c r="M50" i="3"/>
  <c r="M14" i="3"/>
  <c r="M13" i="3"/>
  <c r="M12" i="3"/>
  <c r="M11" i="3"/>
  <c r="M10" i="3"/>
  <c r="H16" i="3"/>
  <c r="J16" i="3" s="1"/>
  <c r="L16" i="3" s="1"/>
  <c r="H17" i="3"/>
  <c r="J17" i="3" s="1"/>
  <c r="L17" i="3" s="1"/>
  <c r="H18" i="3"/>
  <c r="J18" i="3" s="1"/>
  <c r="L18" i="3" s="1"/>
  <c r="H19" i="3"/>
  <c r="J19" i="3" s="1"/>
  <c r="L19" i="3" s="1"/>
  <c r="H20" i="3"/>
  <c r="J20" i="3" s="1"/>
  <c r="L20" i="3" s="1"/>
  <c r="H21" i="3"/>
  <c r="J21" i="3" s="1"/>
  <c r="L21" i="3" s="1"/>
  <c r="H22" i="3"/>
  <c r="J22" i="3" s="1"/>
  <c r="L22" i="3" s="1"/>
  <c r="H23" i="3"/>
  <c r="J23" i="3" s="1"/>
  <c r="L23" i="3" s="1"/>
  <c r="H24" i="3"/>
  <c r="J24" i="3" s="1"/>
  <c r="L24" i="3" s="1"/>
  <c r="H25" i="3"/>
  <c r="J25" i="3" s="1"/>
  <c r="L25" i="3" s="1"/>
  <c r="H26" i="3"/>
  <c r="J26" i="3" s="1"/>
  <c r="L26" i="3" s="1"/>
  <c r="H27" i="3"/>
  <c r="J27" i="3" s="1"/>
  <c r="L27" i="3" s="1"/>
  <c r="H28" i="3"/>
  <c r="J28" i="3" s="1"/>
  <c r="L28" i="3" s="1"/>
  <c r="H29" i="3"/>
  <c r="J29" i="3" s="1"/>
  <c r="L29" i="3" s="1"/>
  <c r="H30" i="3"/>
  <c r="J30" i="3" s="1"/>
  <c r="L30" i="3" s="1"/>
  <c r="H31" i="3"/>
  <c r="J31" i="3" s="1"/>
  <c r="L31" i="3" s="1"/>
  <c r="H32" i="3"/>
  <c r="J32" i="3" s="1"/>
  <c r="L32" i="3" s="1"/>
  <c r="H33" i="3"/>
  <c r="J33" i="3" s="1"/>
  <c r="L33" i="3" s="1"/>
  <c r="H34" i="3"/>
  <c r="J34" i="3" s="1"/>
  <c r="L34" i="3" s="1"/>
  <c r="H35" i="3"/>
  <c r="J35" i="3" s="1"/>
  <c r="L35" i="3" s="1"/>
  <c r="H36" i="3"/>
  <c r="J36" i="3" s="1"/>
  <c r="L36" i="3" s="1"/>
  <c r="H37" i="3"/>
  <c r="J37" i="3" s="1"/>
  <c r="L37" i="3" s="1"/>
  <c r="H38" i="3"/>
  <c r="J38" i="3" s="1"/>
  <c r="L38" i="3" s="1"/>
  <c r="H39" i="3"/>
  <c r="J39" i="3" s="1"/>
  <c r="L39" i="3" s="1"/>
  <c r="H40" i="3"/>
  <c r="J40" i="3" s="1"/>
  <c r="L40" i="3" s="1"/>
  <c r="H41" i="3"/>
  <c r="J41" i="3" s="1"/>
  <c r="L41" i="3" s="1"/>
  <c r="H42" i="3"/>
  <c r="J42" i="3" s="1"/>
  <c r="L42" i="3" s="1"/>
  <c r="H43" i="3"/>
  <c r="J43" i="3" s="1"/>
  <c r="L43" i="3" s="1"/>
  <c r="H44" i="3"/>
  <c r="J44" i="3" s="1"/>
  <c r="L44" i="3" s="1"/>
  <c r="H45" i="3"/>
  <c r="J45" i="3" s="1"/>
  <c r="L45" i="3" s="1"/>
  <c r="H46" i="3"/>
  <c r="J46" i="3" s="1"/>
  <c r="L46" i="3" s="1"/>
  <c r="H47" i="3"/>
  <c r="J47" i="3" s="1"/>
  <c r="L47" i="3" s="1"/>
  <c r="H48" i="3"/>
  <c r="J48" i="3" s="1"/>
  <c r="L48" i="3" s="1"/>
  <c r="H49" i="3"/>
  <c r="J49" i="3" s="1"/>
  <c r="L49" i="3" s="1"/>
  <c r="H50" i="3"/>
  <c r="J50" i="3" s="1"/>
  <c r="L50" i="3" s="1"/>
  <c r="H15" i="3"/>
  <c r="J15" i="3" s="1"/>
  <c r="L15" i="3" s="1"/>
  <c r="H14" i="3"/>
  <c r="J14" i="3" s="1"/>
  <c r="L14" i="3" s="1"/>
  <c r="H13" i="3"/>
  <c r="J13" i="3" s="1"/>
  <c r="L13" i="3" s="1"/>
  <c r="H12" i="3"/>
  <c r="J12" i="3" s="1"/>
  <c r="L12" i="3" s="1"/>
  <c r="H11" i="3"/>
  <c r="J11" i="3" s="1"/>
  <c r="L11" i="3" s="1"/>
  <c r="H10" i="3"/>
  <c r="J10" i="3" s="1"/>
  <c r="L10" i="3" s="1"/>
  <c r="AE56" i="3" l="1"/>
  <c r="AD59" i="3"/>
  <c r="AC59" i="3"/>
  <c r="AA59" i="3"/>
  <c r="AD58" i="3"/>
  <c r="AC58" i="3"/>
  <c r="AA58" i="3"/>
  <c r="AE57" i="3"/>
  <c r="AD57" i="3"/>
  <c r="AC57" i="3"/>
  <c r="AA57" i="3"/>
  <c r="AC56" i="3"/>
  <c r="AA56" i="3"/>
  <c r="AE59" i="3"/>
  <c r="AE58" i="3"/>
  <c r="Z58" i="3"/>
  <c r="Z56" i="3"/>
  <c r="Z59" i="3" l="1"/>
  <c r="Z57" i="3"/>
  <c r="AB56" i="3" l="1"/>
  <c r="AF56" i="3"/>
  <c r="AB58" i="3"/>
  <c r="AF58" i="3"/>
  <c r="AF57" i="3"/>
  <c r="AB59" i="3"/>
  <c r="AB57" i="3"/>
  <c r="AF59" i="3"/>
</calcChain>
</file>

<file path=xl/comments1.xml><?xml version="1.0" encoding="utf-8"?>
<comments xmlns="http://schemas.openxmlformats.org/spreadsheetml/2006/main">
  <authors>
    <author>Lynn Marshall</author>
  </authors>
  <commentList>
    <comment ref="Y9" authorId="0" shapeId="0">
      <text>
        <r>
          <rPr>
            <b/>
            <sz val="8"/>
            <color indexed="81"/>
            <rFont val="Tahoma"/>
            <family val="2"/>
          </rPr>
          <t>Lynn Marshall:</t>
        </r>
        <r>
          <rPr>
            <sz val="8"/>
            <color indexed="81"/>
            <rFont val="Tahoma"/>
            <family val="2"/>
          </rPr>
          <t xml:space="preserve">
</t>
        </r>
      </text>
    </comment>
  </commentList>
</comments>
</file>

<file path=xl/sharedStrings.xml><?xml version="1.0" encoding="utf-8"?>
<sst xmlns="http://schemas.openxmlformats.org/spreadsheetml/2006/main" count="69" uniqueCount="52">
  <si>
    <t>Year</t>
  </si>
  <si>
    <t>Peak  End Use  Load</t>
  </si>
  <si>
    <t>Net Losses</t>
  </si>
  <si>
    <t>Gross
Generation</t>
  </si>
  <si>
    <t>Non-PV Self
Generation</t>
  </si>
  <si>
    <t>PV</t>
  </si>
  <si>
    <t>Total Private
Supply</t>
  </si>
  <si>
    <t>Load-Modifying Demand Response</t>
  </si>
  <si>
    <t>Unadjusted  Net Peak Demand</t>
  </si>
  <si>
    <t>Peak Shift Impact*</t>
  </si>
  <si>
    <t>Final Net Peak Demand</t>
  </si>
  <si>
    <t>Form 1.4 - Statewide</t>
  </si>
  <si>
    <t>California Energy Demand 2018-2030 Revised Baseline Forecast - Mid Demand Case</t>
  </si>
  <si>
    <t>Noncoincident Peak Demand (MW)</t>
  </si>
  <si>
    <t xml:space="preserve"> </t>
  </si>
  <si>
    <t>Last historic year is weather normalized 2017. Net peak demand includes the impact of demand response programs.</t>
  </si>
  <si>
    <t>*Peak shift impact accounts for utility peaks occurring later in the day compared to the end use peak due to demand modifiers. Unadjusted net peak measures noncoincident utility demand at "traditional" peak hours.</t>
  </si>
  <si>
    <t>Annual Growth Rates (%)</t>
  </si>
  <si>
    <t>1990-2000</t>
  </si>
  <si>
    <t>--</t>
  </si>
  <si>
    <t>2000-2017</t>
  </si>
  <si>
    <t>2017-2020</t>
  </si>
  <si>
    <t>2017-2030</t>
  </si>
  <si>
    <t>Form 1.4 -- Statewide Noncoincident Peak Demand</t>
  </si>
  <si>
    <t>Form 1.4 - STATEWIDE</t>
  </si>
  <si>
    <t>Peak Demand (MW)</t>
  </si>
  <si>
    <t>Net Peak
Demand</t>
  </si>
  <si>
    <t>Load Factor
(%)</t>
  </si>
  <si>
    <t>Total End
Use Load</t>
  </si>
  <si>
    <t>Last historic year is 2014.</t>
  </si>
  <si>
    <t>California Energy Demand Updated Forecast, 2015-2025 - Mid Demand Case</t>
  </si>
  <si>
    <t>2000-2014</t>
  </si>
  <si>
    <t>2014-2016</t>
  </si>
  <si>
    <t>2014-2025</t>
  </si>
  <si>
    <t>2009 IEPR Draft Staff Forecast</t>
  </si>
  <si>
    <t>California Energy Demand 2010-2020 Staff Revised Forecast</t>
  </si>
  <si>
    <t>Total End Use Load</t>
  </si>
  <si>
    <t>Gross Generation</t>
  </si>
  <si>
    <t>Non-PV Self Generation</t>
  </si>
  <si>
    <t>PV Self Generation</t>
  </si>
  <si>
    <t>Total Private Supply</t>
  </si>
  <si>
    <t>Net Peak Demand</t>
  </si>
  <si>
    <t>Load Factor (%)</t>
  </si>
  <si>
    <t>Last historical year is 2008</t>
  </si>
  <si>
    <t>-</t>
  </si>
  <si>
    <t>2000-2008</t>
  </si>
  <si>
    <t>2008-2010</t>
  </si>
  <si>
    <t>2010-2020</t>
  </si>
  <si>
    <t>Gross Gen.
Less
Demand
Response</t>
  </si>
  <si>
    <r>
      <rPr>
        <b/>
        <sz val="11"/>
        <color theme="1"/>
        <rFont val="Calibri"/>
        <family val="2"/>
        <scheme val="minor"/>
      </rPr>
      <t>2015-2016 TPP</t>
    </r>
    <r>
      <rPr>
        <sz val="11"/>
        <color theme="1"/>
        <rFont val="Calibri"/>
        <family val="2"/>
        <scheme val="minor"/>
      </rPr>
      <t xml:space="preserve"> Used the </t>
    </r>
    <r>
      <rPr>
        <b/>
        <sz val="11"/>
        <color theme="1"/>
        <rFont val="Calibri"/>
        <family val="2"/>
        <scheme val="minor"/>
      </rPr>
      <t>CEDU 2014</t>
    </r>
    <r>
      <rPr>
        <sz val="11"/>
        <color theme="1"/>
        <rFont val="Calibri"/>
        <family val="2"/>
        <scheme val="minor"/>
      </rPr>
      <t xml:space="preserve"> forecast adopted in </t>
    </r>
    <r>
      <rPr>
        <b/>
        <sz val="11"/>
        <color theme="1"/>
        <rFont val="Calibri"/>
        <family val="2"/>
        <scheme val="minor"/>
      </rPr>
      <t>January 2015</t>
    </r>
    <r>
      <rPr>
        <sz val="11"/>
        <color theme="1"/>
        <rFont val="Calibri"/>
        <family val="2"/>
        <scheme val="minor"/>
      </rPr>
      <t xml:space="preserve"> for the </t>
    </r>
    <r>
      <rPr>
        <b/>
        <sz val="11"/>
        <color theme="1"/>
        <rFont val="Calibri"/>
        <family val="2"/>
        <scheme val="minor"/>
      </rPr>
      <t>2014 IEPR</t>
    </r>
  </si>
  <si>
    <r>
      <rPr>
        <b/>
        <sz val="11"/>
        <color theme="1"/>
        <rFont val="Calibri"/>
        <family val="2"/>
        <scheme val="minor"/>
      </rPr>
      <t>2018-2019 TPP</t>
    </r>
    <r>
      <rPr>
        <sz val="11"/>
        <color theme="1"/>
        <rFont val="Calibri"/>
        <family val="2"/>
        <scheme val="minor"/>
      </rPr>
      <t xml:space="preserve"> Used the </t>
    </r>
    <r>
      <rPr>
        <b/>
        <sz val="11"/>
        <color theme="1"/>
        <rFont val="Calibri"/>
        <family val="2"/>
        <scheme val="minor"/>
      </rPr>
      <t>CED 2017</t>
    </r>
    <r>
      <rPr>
        <sz val="11"/>
        <color theme="1"/>
        <rFont val="Calibri"/>
        <family val="2"/>
        <scheme val="minor"/>
      </rPr>
      <t xml:space="preserve"> forecast adopted by the CEC in </t>
    </r>
    <r>
      <rPr>
        <b/>
        <sz val="11"/>
        <color theme="1"/>
        <rFont val="Calibri"/>
        <family val="2"/>
        <scheme val="minor"/>
      </rPr>
      <t>February 2018</t>
    </r>
    <r>
      <rPr>
        <sz val="11"/>
        <color theme="1"/>
        <rFont val="Calibri"/>
        <family val="2"/>
        <scheme val="minor"/>
      </rPr>
      <t xml:space="preserve"> for the </t>
    </r>
    <r>
      <rPr>
        <b/>
        <sz val="11"/>
        <color theme="1"/>
        <rFont val="Calibri"/>
        <family val="2"/>
        <scheme val="minor"/>
      </rPr>
      <t>2017 IEPR</t>
    </r>
  </si>
  <si>
    <t>&lt;=trend based on last five years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</si>
</sst>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_(* #,##0_);_(* \(#,##0\);_(* &quot;-&quot;??_);_(@_)"/>
    <numFmt numFmtId="165" formatCode="#,##0;[Black]\-#,##0;[Black]0;"/>
    <numFmt numFmtId="166" formatCode="#,##0;[Black]\-#,##0;[Black]0"/>
    <numFmt numFmtId="167" formatCode="#,##0.00;[Black]\-#,##0.00;[Black]0;"/>
    <numFmt numFmtId="168" formatCode="##0.00%;[Black]\-##0.00%;[Black]\-\-;"/>
    <numFmt numFmtId="169" formatCode="#,##0.0"/>
  </numFmts>
  <fonts count="43" x14ac:knownFonts="1">
    <font>
      <sz val="11"/>
      <color theme="1"/>
      <name val="Calibri"/>
      <family val="2"/>
      <scheme val="minor"/>
    </font>
    <font>
      <sz val="11"/>
      <color theme="1"/>
      <name val="Calibri"/>
      <family val="2"/>
      <scheme val="minor"/>
    </font>
    <font>
      <b/>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color indexed="8"/>
      <name val="Arial"/>
      <family val="2"/>
    </font>
    <font>
      <b/>
      <sz val="12"/>
      <color indexed="8"/>
      <name val="Arial"/>
      <family val="2"/>
    </font>
    <font>
      <sz val="10"/>
      <name val="Arial"/>
      <family val="2"/>
    </font>
    <font>
      <b/>
      <sz val="12"/>
      <name val="Arial"/>
      <family val="2"/>
    </font>
    <font>
      <b/>
      <sz val="18"/>
      <color theme="3"/>
      <name val="Calibri Light"/>
      <family val="2"/>
      <scheme val="major"/>
    </font>
    <font>
      <sz val="10"/>
      <color theme="1"/>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2"/>
      <name val="Arial"/>
      <family val="2"/>
    </font>
    <font>
      <b/>
      <sz val="10"/>
      <name val="Arial"/>
      <family val="2"/>
    </font>
    <font>
      <b/>
      <sz val="8"/>
      <color indexed="81"/>
      <name val="Tahoma"/>
      <family val="2"/>
    </font>
    <font>
      <sz val="8"/>
      <color indexed="81"/>
      <name val="Tahoma"/>
      <family val="2"/>
    </font>
    <font>
      <i/>
      <sz val="10"/>
      <color rgb="FF002060"/>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indexed="65"/>
        <bgColor indexed="64"/>
      </patternFill>
    </fill>
    <fill>
      <patternFill patternType="solid">
        <fgColor theme="0"/>
        <bgColor indexed="64"/>
      </patternFill>
    </fill>
  </fills>
  <borders count="19">
    <border>
      <left/>
      <right/>
      <top/>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FFFFFF"/>
      </top>
      <bottom style="medium">
        <color rgb="FFFFFFFF"/>
      </bottom>
      <diagonal/>
    </border>
    <border>
      <left style="thin">
        <color rgb="FFFFFFFF"/>
      </left>
      <right style="thin">
        <color rgb="FFFFFFFF"/>
      </right>
      <top style="thin">
        <color rgb="FFFFFFFF"/>
      </top>
      <bottom style="thin">
        <color rgb="FFFFFFFF"/>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bottom/>
      <diagonal/>
    </border>
  </borders>
  <cellStyleXfs count="86">
    <xf numFmtId="0" fontId="0" fillId="0" borderId="0"/>
    <xf numFmtId="0" fontId="3" fillId="0" borderId="2" applyNumberFormat="0" applyFill="0" applyAlignment="0" applyProtection="0"/>
    <xf numFmtId="0" fontId="4" fillId="0" borderId="3" applyNumberFormat="0" applyFill="0" applyAlignment="0" applyProtection="0"/>
    <xf numFmtId="0" fontId="5" fillId="0" borderId="4"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5" applyNumberFormat="0" applyAlignment="0" applyProtection="0"/>
    <xf numFmtId="0" fontId="10" fillId="6" borderId="6" applyNumberFormat="0" applyAlignment="0" applyProtection="0"/>
    <xf numFmtId="0" fontId="11" fillId="6" borderId="5" applyNumberFormat="0" applyAlignment="0" applyProtection="0"/>
    <xf numFmtId="0" fontId="12" fillId="0" borderId="7" applyNumberFormat="0" applyFill="0" applyAlignment="0" applyProtection="0"/>
    <xf numFmtId="0" fontId="13" fillId="7" borderId="8" applyNumberFormat="0" applyAlignment="0" applyProtection="0"/>
    <xf numFmtId="0" fontId="14" fillId="0" borderId="0" applyNumberFormat="0" applyFill="0" applyBorder="0" applyAlignment="0" applyProtection="0"/>
    <xf numFmtId="0" fontId="1" fillId="8" borderId="9" applyNumberFormat="0" applyFont="0" applyAlignment="0" applyProtection="0"/>
    <xf numFmtId="0" fontId="15" fillId="0" borderId="0" applyNumberFormat="0" applyFill="0" applyBorder="0" applyAlignment="0" applyProtection="0"/>
    <xf numFmtId="0" fontId="2" fillId="0" borderId="10" applyNumberFormat="0" applyFill="0" applyAlignment="0" applyProtection="0"/>
    <xf numFmtId="0" fontId="1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6" fillId="32" borderId="0" applyNumberFormat="0" applyBorder="0" applyAlignment="0" applyProtection="0"/>
    <xf numFmtId="0" fontId="21" fillId="0" borderId="0" applyNumberFormat="0" applyFill="0" applyBorder="0" applyAlignment="0" applyProtection="0"/>
    <xf numFmtId="0" fontId="22" fillId="0" borderId="0"/>
    <xf numFmtId="0" fontId="22" fillId="10" borderId="0" applyNumberFormat="0" applyBorder="0" applyAlignment="0" applyProtection="0"/>
    <xf numFmtId="0" fontId="22" fillId="14" borderId="0" applyNumberFormat="0" applyBorder="0" applyAlignment="0" applyProtection="0"/>
    <xf numFmtId="0" fontId="22" fillId="18" borderId="0" applyNumberFormat="0" applyBorder="0" applyAlignment="0" applyProtection="0"/>
    <xf numFmtId="0" fontId="22" fillId="22" borderId="0" applyNumberFormat="0" applyBorder="0" applyAlignment="0" applyProtection="0"/>
    <xf numFmtId="0" fontId="22" fillId="26" borderId="0" applyNumberFormat="0" applyBorder="0" applyAlignment="0" applyProtection="0"/>
    <xf numFmtId="0" fontId="22" fillId="30" borderId="0" applyNumberFormat="0" applyBorder="0" applyAlignment="0" applyProtection="0"/>
    <xf numFmtId="0" fontId="22" fillId="11" borderId="0" applyNumberFormat="0" applyBorder="0" applyAlignment="0" applyProtection="0"/>
    <xf numFmtId="0" fontId="22" fillId="15" borderId="0" applyNumberFormat="0" applyBorder="0" applyAlignment="0" applyProtection="0"/>
    <xf numFmtId="0" fontId="22" fillId="19" borderId="0" applyNumberFormat="0" applyBorder="0" applyAlignment="0" applyProtection="0"/>
    <xf numFmtId="0" fontId="22" fillId="23" borderId="0" applyNumberFormat="0" applyBorder="0" applyAlignment="0" applyProtection="0"/>
    <xf numFmtId="0" fontId="22" fillId="27" borderId="0" applyNumberFormat="0" applyBorder="0" applyAlignment="0" applyProtection="0"/>
    <xf numFmtId="0" fontId="22" fillId="31" borderId="0" applyNumberFormat="0" applyBorder="0" applyAlignment="0" applyProtection="0"/>
    <xf numFmtId="0" fontId="37" fillId="12" borderId="0" applyNumberFormat="0" applyBorder="0" applyAlignment="0" applyProtection="0"/>
    <xf numFmtId="0" fontId="37" fillId="16" borderId="0" applyNumberFormat="0" applyBorder="0" applyAlignment="0" applyProtection="0"/>
    <xf numFmtId="0" fontId="37" fillId="20" borderId="0" applyNumberFormat="0" applyBorder="0" applyAlignment="0" applyProtection="0"/>
    <xf numFmtId="0" fontId="37" fillId="24" borderId="0" applyNumberFormat="0" applyBorder="0" applyAlignment="0" applyProtection="0"/>
    <xf numFmtId="0" fontId="37" fillId="28" borderId="0" applyNumberFormat="0" applyBorder="0" applyAlignment="0" applyProtection="0"/>
    <xf numFmtId="0" fontId="37" fillId="32" borderId="0" applyNumberFormat="0" applyBorder="0" applyAlignment="0" applyProtection="0"/>
    <xf numFmtId="0" fontId="37" fillId="9" borderId="0" applyNumberFormat="0" applyBorder="0" applyAlignment="0" applyProtection="0"/>
    <xf numFmtId="0" fontId="37" fillId="13" borderId="0" applyNumberFormat="0" applyBorder="0" applyAlignment="0" applyProtection="0"/>
    <xf numFmtId="0" fontId="37" fillId="17" borderId="0" applyNumberFormat="0" applyBorder="0" applyAlignment="0" applyProtection="0"/>
    <xf numFmtId="0" fontId="37" fillId="21" borderId="0" applyNumberFormat="0" applyBorder="0" applyAlignment="0" applyProtection="0"/>
    <xf numFmtId="0" fontId="37" fillId="25" borderId="0" applyNumberFormat="0" applyBorder="0" applyAlignment="0" applyProtection="0"/>
    <xf numFmtId="0" fontId="37" fillId="29" borderId="0" applyNumberFormat="0" applyBorder="0" applyAlignment="0" applyProtection="0"/>
    <xf numFmtId="0" fontId="27" fillId="3" borderId="0" applyNumberFormat="0" applyBorder="0" applyAlignment="0" applyProtection="0"/>
    <xf numFmtId="0" fontId="31" fillId="6" borderId="5" applyNumberFormat="0" applyAlignment="0" applyProtection="0"/>
    <xf numFmtId="0" fontId="33" fillId="7" borderId="8" applyNumberFormat="0" applyAlignment="0" applyProtection="0"/>
    <xf numFmtId="0" fontId="35" fillId="0" borderId="0" applyNumberFormat="0" applyFill="0" applyBorder="0" applyAlignment="0" applyProtection="0"/>
    <xf numFmtId="0" fontId="26" fillId="2" borderId="0" applyNumberFormat="0" applyBorder="0" applyAlignment="0" applyProtection="0"/>
    <xf numFmtId="0" fontId="23" fillId="0" borderId="2" applyNumberFormat="0" applyFill="0" applyAlignment="0" applyProtection="0"/>
    <xf numFmtId="0" fontId="24" fillId="0" borderId="3" applyNumberFormat="0" applyFill="0" applyAlignment="0" applyProtection="0"/>
    <xf numFmtId="0" fontId="25" fillId="0" borderId="4" applyNumberFormat="0" applyFill="0" applyAlignment="0" applyProtection="0"/>
    <xf numFmtId="0" fontId="25" fillId="0" borderId="0" applyNumberFormat="0" applyFill="0" applyBorder="0" applyAlignment="0" applyProtection="0"/>
    <xf numFmtId="0" fontId="29" fillId="5" borderId="5" applyNumberFormat="0" applyAlignment="0" applyProtection="0"/>
    <xf numFmtId="0" fontId="32" fillId="0" borderId="7" applyNumberFormat="0" applyFill="0" applyAlignment="0" applyProtection="0"/>
    <xf numFmtId="0" fontId="28" fillId="4" borderId="0" applyNumberFormat="0" applyBorder="0" applyAlignment="0" applyProtection="0"/>
    <xf numFmtId="0" fontId="22" fillId="8" borderId="9" applyNumberFormat="0" applyFont="0" applyAlignment="0" applyProtection="0"/>
    <xf numFmtId="0" fontId="30" fillId="6" borderId="6" applyNumberFormat="0" applyAlignment="0" applyProtection="0"/>
    <xf numFmtId="0" fontId="36" fillId="0" borderId="10" applyNumberFormat="0" applyFill="0" applyAlignment="0" applyProtection="0"/>
    <xf numFmtId="0" fontId="34" fillId="0" borderId="0" applyNumberFormat="0" applyFill="0" applyBorder="0" applyAlignment="0" applyProtection="0"/>
    <xf numFmtId="0" fontId="38" fillId="0" borderId="0"/>
    <xf numFmtId="0" fontId="38" fillId="0" borderId="0"/>
    <xf numFmtId="43" fontId="1" fillId="0" borderId="0" applyFont="0" applyFill="0" applyBorder="0" applyAlignment="0" applyProtection="0"/>
  </cellStyleXfs>
  <cellXfs count="62">
    <xf numFmtId="0" fontId="0" fillId="0" borderId="0" xfId="0"/>
    <xf numFmtId="0" fontId="2" fillId="0" borderId="0" xfId="0" applyFont="1"/>
    <xf numFmtId="0" fontId="0" fillId="0" borderId="1" xfId="0" applyBorder="1"/>
    <xf numFmtId="165" fontId="0" fillId="0" borderId="0" xfId="0" applyNumberFormat="1"/>
    <xf numFmtId="164" fontId="0" fillId="0" borderId="0" xfId="0" applyNumberFormat="1"/>
    <xf numFmtId="0" fontId="0" fillId="0" borderId="0" xfId="0"/>
    <xf numFmtId="0" fontId="0" fillId="0" borderId="0" xfId="0"/>
    <xf numFmtId="0" fontId="19" fillId="34" borderId="0" xfId="0" applyNumberFormat="1" applyFont="1" applyFill="1" applyBorder="1" applyAlignment="1" applyProtection="1"/>
    <xf numFmtId="0" fontId="0" fillId="0" borderId="0" xfId="0"/>
    <xf numFmtId="0" fontId="19" fillId="34" borderId="0" xfId="0" applyNumberFormat="1" applyFont="1" applyFill="1" applyBorder="1" applyAlignment="1" applyProtection="1"/>
    <xf numFmtId="0" fontId="17" fillId="33" borderId="11" xfId="0" applyNumberFormat="1" applyFont="1" applyFill="1" applyBorder="1" applyAlignment="1" applyProtection="1">
      <alignment horizontal="center" wrapText="1"/>
    </xf>
    <xf numFmtId="0" fontId="17" fillId="0" borderId="12" xfId="0" applyNumberFormat="1" applyFont="1" applyFill="1" applyBorder="1" applyAlignment="1" applyProtection="1">
      <alignment horizontal="right" wrapText="1"/>
    </xf>
    <xf numFmtId="165" fontId="17" fillId="0" borderId="12" xfId="0" applyNumberFormat="1" applyFont="1" applyFill="1" applyBorder="1" applyAlignment="1" applyProtection="1">
      <alignment horizontal="right" wrapText="1"/>
    </xf>
    <xf numFmtId="0" fontId="17" fillId="0" borderId="13" xfId="0" applyNumberFormat="1" applyFont="1" applyFill="1" applyBorder="1" applyAlignment="1" applyProtection="1">
      <alignment horizontal="left" wrapText="1"/>
    </xf>
    <xf numFmtId="10" fontId="0" fillId="0" borderId="0" xfId="0" applyNumberFormat="1"/>
    <xf numFmtId="10" fontId="0" fillId="0" borderId="0" xfId="0" quotePrefix="1" applyNumberFormat="1" applyAlignment="1">
      <alignment horizontal="center"/>
    </xf>
    <xf numFmtId="166" fontId="17" fillId="0" borderId="12" xfId="0" applyNumberFormat="1" applyFont="1" applyFill="1" applyBorder="1" applyAlignment="1" applyProtection="1">
      <alignment horizontal="right" wrapText="1"/>
    </xf>
    <xf numFmtId="0" fontId="20" fillId="0" borderId="0" xfId="0" applyNumberFormat="1" applyFont="1" applyFill="1" applyBorder="1" applyAlignment="1" applyProtection="1"/>
    <xf numFmtId="0" fontId="18" fillId="34" borderId="0" xfId="0" applyNumberFormat="1" applyFont="1" applyFill="1" applyBorder="1" applyAlignment="1" applyProtection="1">
      <alignment horizontal="center" wrapText="1"/>
    </xf>
    <xf numFmtId="0" fontId="17" fillId="0" borderId="0" xfId="0" applyNumberFormat="1" applyFont="1" applyFill="1" applyBorder="1" applyAlignment="1" applyProtection="1"/>
    <xf numFmtId="0" fontId="0" fillId="0" borderId="0" xfId="0" applyBorder="1"/>
    <xf numFmtId="166" fontId="17" fillId="0" borderId="0" xfId="0" applyNumberFormat="1" applyFont="1" applyFill="1" applyBorder="1" applyAlignment="1" applyProtection="1">
      <alignment horizontal="right" wrapText="1"/>
    </xf>
    <xf numFmtId="0" fontId="0" fillId="0" borderId="0" xfId="0" applyAlignment="1">
      <alignment horizontal="center" wrapText="1"/>
    </xf>
    <xf numFmtId="166" fontId="0" fillId="0" borderId="0" xfId="0" applyNumberFormat="1"/>
    <xf numFmtId="0" fontId="22" fillId="0" borderId="0" xfId="42"/>
    <xf numFmtId="0" fontId="17" fillId="34" borderId="0" xfId="42" applyNumberFormat="1" applyFont="1" applyFill="1" applyBorder="1" applyAlignment="1" applyProtection="1">
      <alignment horizontal="left" wrapText="1"/>
    </xf>
    <xf numFmtId="0" fontId="19" fillId="34" borderId="0" xfId="42" applyNumberFormat="1" applyFont="1" applyFill="1" applyBorder="1" applyAlignment="1" applyProtection="1"/>
    <xf numFmtId="0" fontId="17" fillId="33" borderId="11" xfId="42" applyNumberFormat="1" applyFont="1" applyFill="1" applyBorder="1" applyAlignment="1" applyProtection="1">
      <alignment horizontal="center" wrapText="1"/>
    </xf>
    <xf numFmtId="0" fontId="17" fillId="0" borderId="12" xfId="42" applyNumberFormat="1" applyFont="1" applyFill="1" applyBorder="1" applyAlignment="1" applyProtection="1">
      <alignment horizontal="right" wrapText="1"/>
    </xf>
    <xf numFmtId="165" fontId="17" fillId="0" borderId="12" xfId="42" applyNumberFormat="1" applyFont="1" applyFill="1" applyBorder="1" applyAlignment="1" applyProtection="1">
      <alignment horizontal="right" wrapText="1"/>
    </xf>
    <xf numFmtId="0" fontId="17" fillId="0" borderId="13" xfId="42" applyNumberFormat="1" applyFont="1" applyFill="1" applyBorder="1" applyAlignment="1" applyProtection="1">
      <alignment horizontal="left" wrapText="1"/>
    </xf>
    <xf numFmtId="168" fontId="17" fillId="0" borderId="13" xfId="42" applyNumberFormat="1" applyFont="1" applyFill="1" applyBorder="1" applyAlignment="1" applyProtection="1">
      <alignment horizontal="right" wrapText="1"/>
    </xf>
    <xf numFmtId="167" fontId="17" fillId="0" borderId="12" xfId="42" applyNumberFormat="1" applyFont="1" applyFill="1" applyBorder="1" applyAlignment="1" applyProtection="1">
      <alignment horizontal="right" wrapText="1"/>
    </xf>
    <xf numFmtId="0" fontId="20" fillId="34" borderId="0" xfId="42" applyNumberFormat="1" applyFont="1" applyFill="1" applyBorder="1" applyAlignment="1" applyProtection="1">
      <alignment horizontal="left" wrapText="1"/>
    </xf>
    <xf numFmtId="0" fontId="38" fillId="0" borderId="0" xfId="83"/>
    <xf numFmtId="0" fontId="38" fillId="0" borderId="0" xfId="83" applyAlignment="1">
      <alignment horizontal="center"/>
    </xf>
    <xf numFmtId="0" fontId="19" fillId="0" borderId="17" xfId="83" applyFont="1" applyBorder="1" applyAlignment="1">
      <alignment horizontal="center" wrapText="1"/>
    </xf>
    <xf numFmtId="3" fontId="19" fillId="0" borderId="15" xfId="83" applyNumberFormat="1" applyFont="1" applyBorder="1" applyAlignment="1">
      <alignment horizontal="center" wrapText="1"/>
    </xf>
    <xf numFmtId="0" fontId="19" fillId="0" borderId="18" xfId="83" applyFont="1" applyBorder="1"/>
    <xf numFmtId="3" fontId="19" fillId="0" borderId="16" xfId="83" applyNumberFormat="1" applyFont="1" applyBorder="1"/>
    <xf numFmtId="3" fontId="19" fillId="0" borderId="16" xfId="83" applyNumberFormat="1" applyFont="1" applyBorder="1" applyAlignment="1">
      <alignment horizontal="center"/>
    </xf>
    <xf numFmtId="0" fontId="19" fillId="0" borderId="0" xfId="84" applyFont="1" applyBorder="1"/>
    <xf numFmtId="3" fontId="19" fillId="0" borderId="0" xfId="84" applyNumberFormat="1" applyFont="1" applyBorder="1"/>
    <xf numFmtId="3" fontId="19" fillId="0" borderId="0" xfId="83" applyNumberFormat="1" applyFont="1" applyBorder="1"/>
    <xf numFmtId="169" fontId="19" fillId="0" borderId="0" xfId="83" applyNumberFormat="1" applyFont="1" applyBorder="1"/>
    <xf numFmtId="0" fontId="39" fillId="0" borderId="0" xfId="84" applyFont="1"/>
    <xf numFmtId="0" fontId="19" fillId="0" borderId="0" xfId="84" applyFont="1"/>
    <xf numFmtId="10" fontId="19" fillId="35" borderId="0" xfId="42" applyNumberFormat="1" applyFont="1" applyFill="1" applyBorder="1" applyAlignment="1">
      <alignment horizontal="right"/>
    </xf>
    <xf numFmtId="10" fontId="19" fillId="35" borderId="0" xfId="42" applyNumberFormat="1" applyFont="1" applyFill="1" applyBorder="1" applyAlignment="1">
      <alignment horizontal="center"/>
    </xf>
    <xf numFmtId="0" fontId="20" fillId="34" borderId="0" xfId="42" applyNumberFormat="1" applyFont="1" applyFill="1" applyBorder="1" applyAlignment="1" applyProtection="1">
      <alignment horizontal="left"/>
    </xf>
    <xf numFmtId="0" fontId="17" fillId="34" borderId="0" xfId="42" applyNumberFormat="1" applyFont="1" applyFill="1" applyBorder="1" applyAlignment="1" applyProtection="1">
      <alignment horizontal="left"/>
    </xf>
    <xf numFmtId="0" fontId="2" fillId="0" borderId="1" xfId="0" applyFont="1" applyBorder="1"/>
    <xf numFmtId="0" fontId="20" fillId="0" borderId="0" xfId="0" applyNumberFormat="1" applyFont="1" applyFill="1" applyBorder="1" applyAlignment="1" applyProtection="1"/>
    <xf numFmtId="0" fontId="18" fillId="34" borderId="0" xfId="0" applyNumberFormat="1" applyFont="1" applyFill="1" applyBorder="1" applyAlignment="1" applyProtection="1">
      <alignment horizontal="center" wrapText="1"/>
    </xf>
    <xf numFmtId="0" fontId="17" fillId="0" borderId="0" xfId="0" applyNumberFormat="1" applyFont="1" applyFill="1" applyBorder="1" applyAlignment="1" applyProtection="1"/>
    <xf numFmtId="0" fontId="17" fillId="0" borderId="0" xfId="0" applyNumberFormat="1" applyFont="1" applyFill="1" applyBorder="1" applyAlignment="1" applyProtection="1">
      <alignment horizontal="left" wrapText="1"/>
    </xf>
    <xf numFmtId="0" fontId="18" fillId="34" borderId="14" xfId="42" applyNumberFormat="1" applyFont="1" applyFill="1" applyBorder="1" applyAlignment="1" applyProtection="1">
      <alignment horizontal="center"/>
    </xf>
    <xf numFmtId="0" fontId="18" fillId="34" borderId="0" xfId="42" applyNumberFormat="1" applyFont="1" applyFill="1" applyBorder="1" applyAlignment="1" applyProtection="1">
      <alignment horizontal="center"/>
    </xf>
    <xf numFmtId="0" fontId="20" fillId="0" borderId="0" xfId="83" applyFont="1" applyAlignment="1">
      <alignment horizontal="center"/>
    </xf>
    <xf numFmtId="0" fontId="20" fillId="0" borderId="0" xfId="84" applyFont="1" applyAlignment="1">
      <alignment horizontal="center"/>
    </xf>
    <xf numFmtId="164" fontId="42" fillId="0" borderId="0" xfId="85" applyNumberFormat="1" applyFont="1"/>
    <xf numFmtId="0" fontId="42" fillId="0" borderId="0" xfId="83" quotePrefix="1" applyFont="1" applyAlignment="1">
      <alignment horizontal="left"/>
    </xf>
  </cellXfs>
  <cellStyles count="86">
    <cellStyle name="20% - Accent1" xfId="18" builtinId="30" customBuiltin="1"/>
    <cellStyle name="20% - Accent1 2" xfId="43"/>
    <cellStyle name="20% - Accent2" xfId="22" builtinId="34" customBuiltin="1"/>
    <cellStyle name="20% - Accent2 2" xfId="44"/>
    <cellStyle name="20% - Accent3" xfId="26" builtinId="38" customBuiltin="1"/>
    <cellStyle name="20% - Accent3 2" xfId="45"/>
    <cellStyle name="20% - Accent4" xfId="30" builtinId="42" customBuiltin="1"/>
    <cellStyle name="20% - Accent4 2" xfId="46"/>
    <cellStyle name="20% - Accent5" xfId="34" builtinId="46" customBuiltin="1"/>
    <cellStyle name="20% - Accent5 2" xfId="47"/>
    <cellStyle name="20% - Accent6" xfId="38" builtinId="50" customBuiltin="1"/>
    <cellStyle name="20% - Accent6 2" xfId="48"/>
    <cellStyle name="40% - Accent1" xfId="19" builtinId="31" customBuiltin="1"/>
    <cellStyle name="40% - Accent1 2" xfId="49"/>
    <cellStyle name="40% - Accent2" xfId="23" builtinId="35" customBuiltin="1"/>
    <cellStyle name="40% - Accent2 2" xfId="50"/>
    <cellStyle name="40% - Accent3" xfId="27" builtinId="39" customBuiltin="1"/>
    <cellStyle name="40% - Accent3 2" xfId="51"/>
    <cellStyle name="40% - Accent4" xfId="31" builtinId="43" customBuiltin="1"/>
    <cellStyle name="40% - Accent4 2" xfId="52"/>
    <cellStyle name="40% - Accent5" xfId="35" builtinId="47" customBuiltin="1"/>
    <cellStyle name="40% - Accent5 2" xfId="53"/>
    <cellStyle name="40% - Accent6" xfId="39" builtinId="51" customBuiltin="1"/>
    <cellStyle name="40% - Accent6 2" xfId="54"/>
    <cellStyle name="60% - Accent1" xfId="20" builtinId="32" customBuiltin="1"/>
    <cellStyle name="60% - Accent1 2" xfId="55"/>
    <cellStyle name="60% - Accent2" xfId="24" builtinId="36" customBuiltin="1"/>
    <cellStyle name="60% - Accent2 2" xfId="56"/>
    <cellStyle name="60% - Accent3" xfId="28" builtinId="40" customBuiltin="1"/>
    <cellStyle name="60% - Accent3 2" xfId="57"/>
    <cellStyle name="60% - Accent4" xfId="32" builtinId="44" customBuiltin="1"/>
    <cellStyle name="60% - Accent4 2" xfId="58"/>
    <cellStyle name="60% - Accent5" xfId="36" builtinId="48" customBuiltin="1"/>
    <cellStyle name="60% - Accent5 2" xfId="59"/>
    <cellStyle name="60% - Accent6" xfId="40" builtinId="52" customBuiltin="1"/>
    <cellStyle name="60% - Accent6 2" xfId="60"/>
    <cellStyle name="Accent1" xfId="17" builtinId="29" customBuiltin="1"/>
    <cellStyle name="Accent1 2" xfId="61"/>
    <cellStyle name="Accent2" xfId="21" builtinId="33" customBuiltin="1"/>
    <cellStyle name="Accent2 2" xfId="62"/>
    <cellStyle name="Accent3" xfId="25" builtinId="37" customBuiltin="1"/>
    <cellStyle name="Accent3 2" xfId="63"/>
    <cellStyle name="Accent4" xfId="29" builtinId="41" customBuiltin="1"/>
    <cellStyle name="Accent4 2" xfId="64"/>
    <cellStyle name="Accent5" xfId="33" builtinId="45" customBuiltin="1"/>
    <cellStyle name="Accent5 2" xfId="65"/>
    <cellStyle name="Accent6" xfId="37" builtinId="49" customBuiltin="1"/>
    <cellStyle name="Accent6 2" xfId="66"/>
    <cellStyle name="Bad" xfId="6" builtinId="27" customBuiltin="1"/>
    <cellStyle name="Bad 2" xfId="67"/>
    <cellStyle name="Calculation" xfId="10" builtinId="22" customBuiltin="1"/>
    <cellStyle name="Calculation 2" xfId="68"/>
    <cellStyle name="Check Cell" xfId="12" builtinId="23" customBuiltin="1"/>
    <cellStyle name="Check Cell 2" xfId="69"/>
    <cellStyle name="Comma" xfId="85" builtinId="3"/>
    <cellStyle name="Explanatory Text" xfId="15" builtinId="53" customBuiltin="1"/>
    <cellStyle name="Explanatory Text 2" xfId="70"/>
    <cellStyle name="Good" xfId="5" builtinId="26" customBuiltin="1"/>
    <cellStyle name="Good 2" xfId="71"/>
    <cellStyle name="Heading 1" xfId="1" builtinId="16" customBuiltin="1"/>
    <cellStyle name="Heading 1 2" xfId="72"/>
    <cellStyle name="Heading 2" xfId="2" builtinId="17" customBuiltin="1"/>
    <cellStyle name="Heading 2 2" xfId="73"/>
    <cellStyle name="Heading 3" xfId="3" builtinId="18" customBuiltin="1"/>
    <cellStyle name="Heading 3 2" xfId="74"/>
    <cellStyle name="Heading 4" xfId="4" builtinId="19" customBuiltin="1"/>
    <cellStyle name="Heading 4 2" xfId="75"/>
    <cellStyle name="Input" xfId="8" builtinId="20" customBuiltin="1"/>
    <cellStyle name="Input 2" xfId="76"/>
    <cellStyle name="Linked Cell" xfId="11" builtinId="24" customBuiltin="1"/>
    <cellStyle name="Linked Cell 2" xfId="77"/>
    <cellStyle name="Neutral" xfId="7" builtinId="28" customBuiltin="1"/>
    <cellStyle name="Neutral 2" xfId="78"/>
    <cellStyle name="Normal" xfId="0" builtinId="0"/>
    <cellStyle name="Normal 2" xfId="42"/>
    <cellStyle name="Normal_CED 2002 consumption" xfId="84"/>
    <cellStyle name="Normal_Form 1.4NetPeak" xfId="83"/>
    <cellStyle name="Note" xfId="14" builtinId="10" customBuiltin="1"/>
    <cellStyle name="Note 2" xfId="79"/>
    <cellStyle name="Output" xfId="9" builtinId="21" customBuiltin="1"/>
    <cellStyle name="Output 2" xfId="80"/>
    <cellStyle name="Title 2" xfId="41"/>
    <cellStyle name="Total" xfId="16" builtinId="25" customBuiltin="1"/>
    <cellStyle name="Total 2" xfId="81"/>
    <cellStyle name="Warning Text" xfId="13" builtinId="11" customBuiltin="1"/>
    <cellStyle name="Warning Text 2" xfId="8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r>
              <a:rPr lang="en-US" b="1">
                <a:solidFill>
                  <a:schemeClr val="tx1"/>
                </a:solidFill>
              </a:rPr>
              <a:t>CEC's 2017 </a:t>
            </a:r>
            <a:r>
              <a:rPr lang="en-US" b="1" i="1">
                <a:solidFill>
                  <a:schemeClr val="tx1"/>
                </a:solidFill>
              </a:rPr>
              <a:t>vs.</a:t>
            </a:r>
            <a:r>
              <a:rPr lang="en-US" b="1">
                <a:solidFill>
                  <a:schemeClr val="tx1"/>
                </a:solidFill>
              </a:rPr>
              <a:t> 2014 Noncoincident 1-in-10 Peak Demand Forecasts</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354710661167354"/>
          <c:y val="8.5939685391675028E-2"/>
          <c:w val="0.84457428535718748"/>
          <c:h val="0.7299175606404904"/>
        </c:manualLayout>
      </c:layout>
      <c:lineChart>
        <c:grouping val="standard"/>
        <c:varyColors val="0"/>
        <c:ser>
          <c:idx val="0"/>
          <c:order val="0"/>
          <c:tx>
            <c:v>Peak End Use Load (CED 2017)</c:v>
          </c:tx>
          <c:spPr>
            <a:ln w="28575" cap="rnd">
              <a:solidFill>
                <a:schemeClr val="accent1"/>
              </a:solidFill>
              <a:round/>
            </a:ln>
            <a:effectLst/>
          </c:spPr>
          <c:marker>
            <c:symbol val="circle"/>
            <c:size val="8"/>
            <c:spPr>
              <a:solidFill>
                <a:schemeClr val="accent1"/>
              </a:solidFill>
              <a:ln w="9525">
                <a:solidFill>
                  <a:schemeClr val="accent1"/>
                </a:solidFill>
              </a:ln>
              <a:effectLst/>
            </c:spPr>
          </c:marker>
          <c:dPt>
            <c:idx val="0"/>
            <c:marker>
              <c:symbol val="circle"/>
              <c:size val="8"/>
              <c:spPr>
                <a:solidFill>
                  <a:schemeClr val="tx1"/>
                </a:solidFill>
                <a:ln w="9525">
                  <a:solidFill>
                    <a:schemeClr val="tx1"/>
                  </a:solidFill>
                </a:ln>
                <a:effectLst/>
              </c:spPr>
            </c:marker>
            <c:bubble3D val="0"/>
            <c:extLst xmlns:c16r2="http://schemas.microsoft.com/office/drawing/2015/06/chart">
              <c:ext xmlns:c16="http://schemas.microsoft.com/office/drawing/2014/chart" uri="{C3380CC4-5D6E-409C-BE32-E72D297353CC}">
                <c16:uniqueId val="{00000000-63A2-4AE5-9CB6-13E73EC0E4BC}"/>
              </c:ext>
            </c:extLst>
          </c:dPt>
          <c:dPt>
            <c:idx val="1"/>
            <c:marker>
              <c:symbol val="circle"/>
              <c:size val="8"/>
              <c:spPr>
                <a:solidFill>
                  <a:schemeClr val="tx1"/>
                </a:solidFill>
                <a:ln w="9525">
                  <a:solidFill>
                    <a:schemeClr val="tx1"/>
                  </a:solidFill>
                </a:ln>
                <a:effectLst/>
              </c:spPr>
            </c:marker>
            <c:bubble3D val="0"/>
            <c:spPr>
              <a:ln w="28575" cap="rnd">
                <a:solidFill>
                  <a:schemeClr val="tx1"/>
                </a:solidFill>
                <a:round/>
              </a:ln>
              <a:effectLst/>
            </c:spPr>
            <c:extLst xmlns:c16r2="http://schemas.microsoft.com/office/drawing/2015/06/chart">
              <c:ext xmlns:c16="http://schemas.microsoft.com/office/drawing/2014/chart" uri="{C3380CC4-5D6E-409C-BE32-E72D297353CC}">
                <c16:uniqueId val="{00000002-63A2-4AE5-9CB6-13E73EC0E4BC}"/>
              </c:ext>
            </c:extLst>
          </c:dPt>
          <c:dPt>
            <c:idx val="2"/>
            <c:marker>
              <c:symbol val="circle"/>
              <c:size val="8"/>
              <c:spPr>
                <a:solidFill>
                  <a:schemeClr val="tx1"/>
                </a:solidFill>
                <a:ln w="9525">
                  <a:solidFill>
                    <a:schemeClr val="tx1"/>
                  </a:solidFill>
                </a:ln>
                <a:effectLst/>
              </c:spPr>
            </c:marker>
            <c:bubble3D val="0"/>
            <c:spPr>
              <a:ln w="28575" cap="rnd">
                <a:solidFill>
                  <a:schemeClr val="tx1"/>
                </a:solidFill>
                <a:round/>
              </a:ln>
              <a:effectLst/>
            </c:spPr>
            <c:extLst xmlns:c16r2="http://schemas.microsoft.com/office/drawing/2015/06/chart">
              <c:ext xmlns:c16="http://schemas.microsoft.com/office/drawing/2014/chart" uri="{C3380CC4-5D6E-409C-BE32-E72D297353CC}">
                <c16:uniqueId val="{00000004-63A2-4AE5-9CB6-13E73EC0E4BC}"/>
              </c:ext>
            </c:extLst>
          </c:dPt>
          <c:dPt>
            <c:idx val="3"/>
            <c:marker>
              <c:symbol val="circle"/>
              <c:size val="8"/>
              <c:spPr>
                <a:solidFill>
                  <a:schemeClr val="tx1"/>
                </a:solidFill>
                <a:ln w="9525">
                  <a:solidFill>
                    <a:schemeClr val="tx1"/>
                  </a:solidFill>
                </a:ln>
                <a:effectLst/>
              </c:spPr>
            </c:marker>
            <c:bubble3D val="0"/>
            <c:spPr>
              <a:ln w="28575" cap="rnd">
                <a:solidFill>
                  <a:schemeClr val="tx1"/>
                </a:solidFill>
                <a:round/>
              </a:ln>
              <a:effectLst/>
            </c:spPr>
            <c:extLst xmlns:c16r2="http://schemas.microsoft.com/office/drawing/2015/06/chart">
              <c:ext xmlns:c16="http://schemas.microsoft.com/office/drawing/2014/chart" uri="{C3380CC4-5D6E-409C-BE32-E72D297353CC}">
                <c16:uniqueId val="{00000006-63A2-4AE5-9CB6-13E73EC0E4BC}"/>
              </c:ext>
            </c:extLst>
          </c:dPt>
          <c:dPt>
            <c:idx val="4"/>
            <c:marker>
              <c:symbol val="circle"/>
              <c:size val="8"/>
              <c:spPr>
                <a:solidFill>
                  <a:schemeClr val="tx1"/>
                </a:solidFill>
                <a:ln w="9525">
                  <a:solidFill>
                    <a:schemeClr val="tx1"/>
                  </a:solidFill>
                </a:ln>
                <a:effectLst/>
              </c:spPr>
            </c:marker>
            <c:bubble3D val="0"/>
            <c:spPr>
              <a:ln w="28575" cap="rnd">
                <a:solidFill>
                  <a:schemeClr val="tx1"/>
                </a:solidFill>
                <a:round/>
              </a:ln>
              <a:effectLst/>
            </c:spPr>
            <c:extLst xmlns:c16r2="http://schemas.microsoft.com/office/drawing/2015/06/chart">
              <c:ext xmlns:c16="http://schemas.microsoft.com/office/drawing/2014/chart" uri="{C3380CC4-5D6E-409C-BE32-E72D297353CC}">
                <c16:uniqueId val="{00000008-63A2-4AE5-9CB6-13E73EC0E4BC}"/>
              </c:ext>
            </c:extLst>
          </c:dPt>
          <c:dPt>
            <c:idx val="5"/>
            <c:marker>
              <c:symbol val="circle"/>
              <c:size val="8"/>
              <c:spPr>
                <a:solidFill>
                  <a:schemeClr val="tx1"/>
                </a:solidFill>
                <a:ln w="9525">
                  <a:solidFill>
                    <a:schemeClr val="tx1"/>
                  </a:solidFill>
                </a:ln>
                <a:effectLst/>
              </c:spPr>
            </c:marker>
            <c:bubble3D val="0"/>
            <c:spPr>
              <a:ln w="28575" cap="rnd">
                <a:solidFill>
                  <a:schemeClr val="tx1"/>
                </a:solidFill>
                <a:round/>
              </a:ln>
              <a:effectLst/>
            </c:spPr>
            <c:extLst xmlns:c16r2="http://schemas.microsoft.com/office/drawing/2015/06/chart">
              <c:ext xmlns:c16="http://schemas.microsoft.com/office/drawing/2014/chart" uri="{C3380CC4-5D6E-409C-BE32-E72D297353CC}">
                <c16:uniqueId val="{0000000A-63A2-4AE5-9CB6-13E73EC0E4BC}"/>
              </c:ext>
            </c:extLst>
          </c:dPt>
          <c:dPt>
            <c:idx val="6"/>
            <c:marker>
              <c:symbol val="circle"/>
              <c:size val="8"/>
              <c:spPr>
                <a:solidFill>
                  <a:schemeClr val="tx1"/>
                </a:solidFill>
                <a:ln w="9525">
                  <a:solidFill>
                    <a:schemeClr val="tx1"/>
                  </a:solidFill>
                </a:ln>
                <a:effectLst/>
              </c:spPr>
            </c:marker>
            <c:bubble3D val="0"/>
            <c:spPr>
              <a:ln w="28575" cap="rnd">
                <a:solidFill>
                  <a:schemeClr val="tx1"/>
                </a:solidFill>
                <a:round/>
              </a:ln>
              <a:effectLst/>
            </c:spPr>
            <c:extLst xmlns:c16r2="http://schemas.microsoft.com/office/drawing/2015/06/chart">
              <c:ext xmlns:c16="http://schemas.microsoft.com/office/drawing/2014/chart" uri="{C3380CC4-5D6E-409C-BE32-E72D297353CC}">
                <c16:uniqueId val="{0000000C-63A2-4AE5-9CB6-13E73EC0E4BC}"/>
              </c:ext>
            </c:extLst>
          </c:dPt>
          <c:dPt>
            <c:idx val="7"/>
            <c:marker>
              <c:symbol val="circle"/>
              <c:size val="8"/>
              <c:spPr>
                <a:solidFill>
                  <a:schemeClr val="tx1"/>
                </a:solidFill>
                <a:ln w="9525">
                  <a:solidFill>
                    <a:schemeClr val="tx1"/>
                  </a:solidFill>
                </a:ln>
                <a:effectLst/>
              </c:spPr>
            </c:marker>
            <c:bubble3D val="0"/>
            <c:spPr>
              <a:ln w="28575" cap="rnd">
                <a:solidFill>
                  <a:schemeClr val="tx1"/>
                </a:solidFill>
                <a:round/>
              </a:ln>
              <a:effectLst/>
            </c:spPr>
            <c:extLst xmlns:c16r2="http://schemas.microsoft.com/office/drawing/2015/06/chart">
              <c:ext xmlns:c16="http://schemas.microsoft.com/office/drawing/2014/chart" uri="{C3380CC4-5D6E-409C-BE32-E72D297353CC}">
                <c16:uniqueId val="{0000000E-63A2-4AE5-9CB6-13E73EC0E4BC}"/>
              </c:ext>
            </c:extLst>
          </c:dPt>
          <c:cat>
            <c:numRef>
              <c:f>'CEC Loads'!$B$30:$B$45</c:f>
              <c:numCache>
                <c:formatCode>General</c:formatCode>
                <c:ptCount val="16"/>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numCache>
            </c:numRef>
          </c:cat>
          <c:val>
            <c:numRef>
              <c:f>'CEC Loads'!$L$30:$L$45</c:f>
              <c:numCache>
                <c:formatCode>#,##0;[Black]\-#,##0;[Black]0</c:formatCode>
                <c:ptCount val="16"/>
                <c:pt idx="0">
                  <c:v>62060.279382780878</c:v>
                </c:pt>
                <c:pt idx="1">
                  <c:v>58290.323473781908</c:v>
                </c:pt>
                <c:pt idx="2">
                  <c:v>59760.515147732571</c:v>
                </c:pt>
                <c:pt idx="3">
                  <c:v>60709.766755178403</c:v>
                </c:pt>
                <c:pt idx="4">
                  <c:v>61782.047310437913</c:v>
                </c:pt>
                <c:pt idx="5">
                  <c:v>61800.442508762069</c:v>
                </c:pt>
                <c:pt idx="6">
                  <c:v>62117.280301046238</c:v>
                </c:pt>
                <c:pt idx="7">
                  <c:v>60712.923443442502</c:v>
                </c:pt>
                <c:pt idx="8">
                  <c:v>60586.288925613655</c:v>
                </c:pt>
                <c:pt idx="9">
                  <c:v>60848.305411596462</c:v>
                </c:pt>
                <c:pt idx="10">
                  <c:v>61294.725074495611</c:v>
                </c:pt>
                <c:pt idx="11">
                  <c:v>62007.694922185285</c:v>
                </c:pt>
                <c:pt idx="12">
                  <c:v>62798.65335843982</c:v>
                </c:pt>
                <c:pt idx="13">
                  <c:v>63580.807404209947</c:v>
                </c:pt>
                <c:pt idx="14">
                  <c:v>64117.497272738074</c:v>
                </c:pt>
                <c:pt idx="15">
                  <c:v>64935.169540330309</c:v>
                </c:pt>
              </c:numCache>
            </c:numRef>
          </c:val>
          <c:smooth val="0"/>
          <c:extLst xmlns:c16r2="http://schemas.microsoft.com/office/drawing/2015/06/chart">
            <c:ext xmlns:c16="http://schemas.microsoft.com/office/drawing/2014/chart" uri="{C3380CC4-5D6E-409C-BE32-E72D297353CC}">
              <c16:uniqueId val="{00000000-EC2B-4B58-8FDA-B6ABC1E01C38}"/>
            </c:ext>
          </c:extLst>
        </c:ser>
        <c:ser>
          <c:idx val="2"/>
          <c:order val="1"/>
          <c:tx>
            <c:v>Peak Load Plus Self Gen. (CED 2017)</c:v>
          </c:tx>
          <c:spPr>
            <a:ln w="28575" cap="rnd">
              <a:solidFill>
                <a:schemeClr val="accent1"/>
              </a:solidFill>
              <a:prstDash val="sysDash"/>
              <a:round/>
            </a:ln>
            <a:effectLst/>
          </c:spPr>
          <c:marker>
            <c:symbol val="triangle"/>
            <c:size val="8"/>
            <c:spPr>
              <a:solidFill>
                <a:schemeClr val="accent1"/>
              </a:solidFill>
              <a:ln w="9525">
                <a:solidFill>
                  <a:schemeClr val="accent1"/>
                </a:solidFill>
              </a:ln>
              <a:effectLst/>
            </c:spPr>
          </c:marker>
          <c:dPt>
            <c:idx val="0"/>
            <c:marker>
              <c:symbol val="triangle"/>
              <c:size val="8"/>
              <c:spPr>
                <a:solidFill>
                  <a:schemeClr val="tx1"/>
                </a:solidFill>
                <a:ln w="9525">
                  <a:solidFill>
                    <a:schemeClr val="tx1"/>
                  </a:solidFill>
                </a:ln>
                <a:effectLst/>
              </c:spPr>
            </c:marker>
            <c:bubble3D val="0"/>
            <c:spPr>
              <a:ln w="28575" cap="rnd">
                <a:solidFill>
                  <a:schemeClr val="tx1"/>
                </a:solidFill>
                <a:prstDash val="sysDash"/>
                <a:round/>
              </a:ln>
              <a:effectLst/>
            </c:spPr>
            <c:extLst xmlns:c16r2="http://schemas.microsoft.com/office/drawing/2015/06/chart">
              <c:ext xmlns:c16="http://schemas.microsoft.com/office/drawing/2014/chart" uri="{C3380CC4-5D6E-409C-BE32-E72D297353CC}">
                <c16:uniqueId val="{00000010-63A2-4AE5-9CB6-13E73EC0E4BC}"/>
              </c:ext>
            </c:extLst>
          </c:dPt>
          <c:dPt>
            <c:idx val="1"/>
            <c:marker>
              <c:symbol val="triangle"/>
              <c:size val="8"/>
              <c:spPr>
                <a:solidFill>
                  <a:schemeClr val="tx1"/>
                </a:solidFill>
                <a:ln w="9525">
                  <a:solidFill>
                    <a:schemeClr val="tx1"/>
                  </a:solidFill>
                </a:ln>
                <a:effectLst/>
              </c:spPr>
            </c:marker>
            <c:bubble3D val="0"/>
            <c:spPr>
              <a:ln w="28575" cap="rnd">
                <a:solidFill>
                  <a:schemeClr val="tx1"/>
                </a:solidFill>
                <a:prstDash val="sysDash"/>
                <a:round/>
              </a:ln>
              <a:effectLst/>
            </c:spPr>
            <c:extLst xmlns:c16r2="http://schemas.microsoft.com/office/drawing/2015/06/chart">
              <c:ext xmlns:c16="http://schemas.microsoft.com/office/drawing/2014/chart" uri="{C3380CC4-5D6E-409C-BE32-E72D297353CC}">
                <c16:uniqueId val="{00000012-63A2-4AE5-9CB6-13E73EC0E4BC}"/>
              </c:ext>
            </c:extLst>
          </c:dPt>
          <c:dPt>
            <c:idx val="2"/>
            <c:marker>
              <c:symbol val="triangle"/>
              <c:size val="8"/>
              <c:spPr>
                <a:solidFill>
                  <a:schemeClr val="tx1"/>
                </a:solidFill>
                <a:ln w="9525">
                  <a:solidFill>
                    <a:schemeClr val="tx1"/>
                  </a:solidFill>
                </a:ln>
                <a:effectLst/>
              </c:spPr>
            </c:marker>
            <c:bubble3D val="0"/>
            <c:spPr>
              <a:ln w="28575" cap="rnd">
                <a:solidFill>
                  <a:schemeClr val="tx1"/>
                </a:solidFill>
                <a:prstDash val="sysDash"/>
                <a:round/>
              </a:ln>
              <a:effectLst/>
            </c:spPr>
            <c:extLst xmlns:c16r2="http://schemas.microsoft.com/office/drawing/2015/06/chart">
              <c:ext xmlns:c16="http://schemas.microsoft.com/office/drawing/2014/chart" uri="{C3380CC4-5D6E-409C-BE32-E72D297353CC}">
                <c16:uniqueId val="{00000014-63A2-4AE5-9CB6-13E73EC0E4BC}"/>
              </c:ext>
            </c:extLst>
          </c:dPt>
          <c:dPt>
            <c:idx val="3"/>
            <c:marker>
              <c:symbol val="triangle"/>
              <c:size val="8"/>
              <c:spPr>
                <a:solidFill>
                  <a:schemeClr val="tx1"/>
                </a:solidFill>
                <a:ln w="9525">
                  <a:solidFill>
                    <a:schemeClr val="tx1"/>
                  </a:solidFill>
                </a:ln>
                <a:effectLst/>
              </c:spPr>
            </c:marker>
            <c:bubble3D val="0"/>
            <c:spPr>
              <a:ln w="28575" cap="rnd">
                <a:solidFill>
                  <a:schemeClr val="tx1"/>
                </a:solidFill>
                <a:prstDash val="sysDash"/>
                <a:round/>
              </a:ln>
              <a:effectLst/>
            </c:spPr>
            <c:extLst xmlns:c16r2="http://schemas.microsoft.com/office/drawing/2015/06/chart">
              <c:ext xmlns:c16="http://schemas.microsoft.com/office/drawing/2014/chart" uri="{C3380CC4-5D6E-409C-BE32-E72D297353CC}">
                <c16:uniqueId val="{00000016-63A2-4AE5-9CB6-13E73EC0E4BC}"/>
              </c:ext>
            </c:extLst>
          </c:dPt>
          <c:dPt>
            <c:idx val="4"/>
            <c:marker>
              <c:symbol val="triangle"/>
              <c:size val="8"/>
              <c:spPr>
                <a:solidFill>
                  <a:schemeClr val="tx1"/>
                </a:solidFill>
                <a:ln w="9525">
                  <a:solidFill>
                    <a:schemeClr val="tx1"/>
                  </a:solidFill>
                </a:ln>
                <a:effectLst/>
              </c:spPr>
            </c:marker>
            <c:bubble3D val="0"/>
            <c:spPr>
              <a:ln w="28575" cap="rnd">
                <a:solidFill>
                  <a:schemeClr val="tx1"/>
                </a:solidFill>
                <a:prstDash val="sysDash"/>
                <a:round/>
              </a:ln>
              <a:effectLst/>
            </c:spPr>
            <c:extLst xmlns:c16r2="http://schemas.microsoft.com/office/drawing/2015/06/chart">
              <c:ext xmlns:c16="http://schemas.microsoft.com/office/drawing/2014/chart" uri="{C3380CC4-5D6E-409C-BE32-E72D297353CC}">
                <c16:uniqueId val="{00000018-63A2-4AE5-9CB6-13E73EC0E4BC}"/>
              </c:ext>
            </c:extLst>
          </c:dPt>
          <c:dPt>
            <c:idx val="5"/>
            <c:marker>
              <c:symbol val="triangle"/>
              <c:size val="8"/>
              <c:spPr>
                <a:solidFill>
                  <a:schemeClr val="tx1"/>
                </a:solidFill>
                <a:ln w="9525">
                  <a:solidFill>
                    <a:schemeClr val="tx1"/>
                  </a:solidFill>
                </a:ln>
                <a:effectLst/>
              </c:spPr>
            </c:marker>
            <c:bubble3D val="0"/>
            <c:spPr>
              <a:ln w="28575" cap="rnd">
                <a:solidFill>
                  <a:schemeClr val="tx1"/>
                </a:solidFill>
                <a:prstDash val="sysDash"/>
                <a:round/>
              </a:ln>
              <a:effectLst/>
            </c:spPr>
            <c:extLst xmlns:c16r2="http://schemas.microsoft.com/office/drawing/2015/06/chart">
              <c:ext xmlns:c16="http://schemas.microsoft.com/office/drawing/2014/chart" uri="{C3380CC4-5D6E-409C-BE32-E72D297353CC}">
                <c16:uniqueId val="{0000001A-63A2-4AE5-9CB6-13E73EC0E4BC}"/>
              </c:ext>
            </c:extLst>
          </c:dPt>
          <c:dPt>
            <c:idx val="6"/>
            <c:marker>
              <c:symbol val="triangle"/>
              <c:size val="8"/>
              <c:spPr>
                <a:solidFill>
                  <a:schemeClr val="tx1"/>
                </a:solidFill>
                <a:ln w="9525">
                  <a:solidFill>
                    <a:schemeClr val="tx1"/>
                  </a:solidFill>
                </a:ln>
                <a:effectLst/>
              </c:spPr>
            </c:marker>
            <c:bubble3D val="0"/>
            <c:spPr>
              <a:ln w="28575" cap="rnd">
                <a:solidFill>
                  <a:schemeClr val="tx1"/>
                </a:solidFill>
                <a:prstDash val="sysDash"/>
                <a:round/>
              </a:ln>
              <a:effectLst/>
            </c:spPr>
            <c:extLst xmlns:c16r2="http://schemas.microsoft.com/office/drawing/2015/06/chart">
              <c:ext xmlns:c16="http://schemas.microsoft.com/office/drawing/2014/chart" uri="{C3380CC4-5D6E-409C-BE32-E72D297353CC}">
                <c16:uniqueId val="{0000001C-63A2-4AE5-9CB6-13E73EC0E4BC}"/>
              </c:ext>
            </c:extLst>
          </c:dPt>
          <c:dPt>
            <c:idx val="7"/>
            <c:marker>
              <c:symbol val="triangle"/>
              <c:size val="8"/>
              <c:spPr>
                <a:solidFill>
                  <a:schemeClr val="tx1"/>
                </a:solidFill>
                <a:ln w="9525">
                  <a:solidFill>
                    <a:schemeClr val="tx1"/>
                  </a:solidFill>
                </a:ln>
                <a:effectLst/>
              </c:spPr>
            </c:marker>
            <c:bubble3D val="0"/>
            <c:spPr>
              <a:ln w="28575" cap="rnd">
                <a:solidFill>
                  <a:schemeClr val="tx1"/>
                </a:solidFill>
                <a:prstDash val="sysDash"/>
                <a:round/>
              </a:ln>
              <a:effectLst/>
            </c:spPr>
            <c:extLst xmlns:c16r2="http://schemas.microsoft.com/office/drawing/2015/06/chart">
              <c:ext xmlns:c16="http://schemas.microsoft.com/office/drawing/2014/chart" uri="{C3380CC4-5D6E-409C-BE32-E72D297353CC}">
                <c16:uniqueId val="{0000001E-63A2-4AE5-9CB6-13E73EC0E4BC}"/>
              </c:ext>
            </c:extLst>
          </c:dPt>
          <c:cat>
            <c:numRef>
              <c:f>'CEC Loads'!$B$30:$B$45</c:f>
              <c:numCache>
                <c:formatCode>General</c:formatCode>
                <c:ptCount val="16"/>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numCache>
            </c:numRef>
          </c:cat>
          <c:val>
            <c:numRef>
              <c:f>'CEC Loads'!$M$30:$M$45</c:f>
              <c:numCache>
                <c:formatCode>#,##0;[Black]\-#,##0;[Black]0</c:formatCode>
                <c:ptCount val="16"/>
                <c:pt idx="0">
                  <c:v>64295.582732458744</c:v>
                </c:pt>
                <c:pt idx="1">
                  <c:v>60699.822145441976</c:v>
                </c:pt>
                <c:pt idx="2">
                  <c:v>62352.051436761743</c:v>
                </c:pt>
                <c:pt idx="3">
                  <c:v>63581.202063756253</c:v>
                </c:pt>
                <c:pt idx="4">
                  <c:v>65197.517407426341</c:v>
                </c:pt>
                <c:pt idx="5">
                  <c:v>65683.597035599596</c:v>
                </c:pt>
                <c:pt idx="6">
                  <c:v>66761.81293142389</c:v>
                </c:pt>
                <c:pt idx="7">
                  <c:v>65587.907419572148</c:v>
                </c:pt>
                <c:pt idx="8">
                  <c:v>66242.330484526348</c:v>
                </c:pt>
                <c:pt idx="9">
                  <c:v>67012.064948186817</c:v>
                </c:pt>
                <c:pt idx="10">
                  <c:v>68135.885084242938</c:v>
                </c:pt>
                <c:pt idx="11">
                  <c:v>69168.300960855544</c:v>
                </c:pt>
                <c:pt idx="12">
                  <c:v>70340.819166629095</c:v>
                </c:pt>
                <c:pt idx="13">
                  <c:v>71531.120184852552</c:v>
                </c:pt>
                <c:pt idx="14">
                  <c:v>72474.756878543441</c:v>
                </c:pt>
                <c:pt idx="15">
                  <c:v>73450.112377509184</c:v>
                </c:pt>
              </c:numCache>
            </c:numRef>
          </c:val>
          <c:smooth val="0"/>
          <c:extLst xmlns:c16r2="http://schemas.microsoft.com/office/drawing/2015/06/chart">
            <c:ext xmlns:c16="http://schemas.microsoft.com/office/drawing/2014/chart" uri="{C3380CC4-5D6E-409C-BE32-E72D297353CC}">
              <c16:uniqueId val="{00000002-EC2B-4B58-8FDA-B6ABC1E01C38}"/>
            </c:ext>
          </c:extLst>
        </c:ser>
        <c:ser>
          <c:idx val="3"/>
          <c:order val="2"/>
          <c:tx>
            <c:v>Peak End Use Load (CEDU 2014)</c:v>
          </c:tx>
          <c:spPr>
            <a:ln w="28575" cap="rnd">
              <a:solidFill>
                <a:schemeClr val="accent4"/>
              </a:solidFill>
              <a:prstDash val="solid"/>
              <a:round/>
            </a:ln>
            <a:effectLst/>
          </c:spPr>
          <c:marker>
            <c:symbol val="circle"/>
            <c:size val="8"/>
            <c:spPr>
              <a:solidFill>
                <a:schemeClr val="accent4"/>
              </a:solidFill>
              <a:ln w="9525">
                <a:solidFill>
                  <a:schemeClr val="accent4"/>
                </a:solidFill>
              </a:ln>
              <a:effectLst/>
            </c:spPr>
          </c:marker>
          <c:dPt>
            <c:idx val="0"/>
            <c:marker>
              <c:symbol val="circle"/>
              <c:size val="8"/>
              <c:spPr>
                <a:solidFill>
                  <a:schemeClr val="tx1"/>
                </a:solidFill>
                <a:ln w="9525">
                  <a:solidFill>
                    <a:schemeClr val="tx1"/>
                  </a:solidFill>
                </a:ln>
                <a:effectLst/>
              </c:spPr>
            </c:marker>
            <c:bubble3D val="0"/>
            <c:spPr>
              <a:ln w="28575" cap="rnd">
                <a:solidFill>
                  <a:schemeClr val="tx1"/>
                </a:solidFill>
                <a:prstDash val="solid"/>
                <a:round/>
              </a:ln>
              <a:effectLst/>
            </c:spPr>
            <c:extLst xmlns:c16r2="http://schemas.microsoft.com/office/drawing/2015/06/chart">
              <c:ext xmlns:c16="http://schemas.microsoft.com/office/drawing/2014/chart" uri="{C3380CC4-5D6E-409C-BE32-E72D297353CC}">
                <c16:uniqueId val="{00000020-63A2-4AE5-9CB6-13E73EC0E4BC}"/>
              </c:ext>
            </c:extLst>
          </c:dPt>
          <c:dPt>
            <c:idx val="1"/>
            <c:marker>
              <c:symbol val="circle"/>
              <c:size val="8"/>
              <c:spPr>
                <a:solidFill>
                  <a:schemeClr val="tx1"/>
                </a:solidFill>
                <a:ln w="9525">
                  <a:solidFill>
                    <a:schemeClr val="tx1"/>
                  </a:solidFill>
                </a:ln>
                <a:effectLst/>
              </c:spPr>
            </c:marker>
            <c:bubble3D val="0"/>
            <c:spPr>
              <a:ln w="28575" cap="rnd">
                <a:solidFill>
                  <a:schemeClr val="tx1"/>
                </a:solidFill>
                <a:prstDash val="solid"/>
                <a:round/>
              </a:ln>
              <a:effectLst/>
            </c:spPr>
            <c:extLst xmlns:c16r2="http://schemas.microsoft.com/office/drawing/2015/06/chart">
              <c:ext xmlns:c16="http://schemas.microsoft.com/office/drawing/2014/chart" uri="{C3380CC4-5D6E-409C-BE32-E72D297353CC}">
                <c16:uniqueId val="{00000022-63A2-4AE5-9CB6-13E73EC0E4BC}"/>
              </c:ext>
            </c:extLst>
          </c:dPt>
          <c:dPt>
            <c:idx val="2"/>
            <c:marker>
              <c:symbol val="circle"/>
              <c:size val="8"/>
              <c:spPr>
                <a:solidFill>
                  <a:schemeClr val="tx1"/>
                </a:solidFill>
                <a:ln w="9525">
                  <a:solidFill>
                    <a:schemeClr val="tx1"/>
                  </a:solidFill>
                </a:ln>
                <a:effectLst/>
              </c:spPr>
            </c:marker>
            <c:bubble3D val="0"/>
            <c:spPr>
              <a:ln w="28575" cap="rnd">
                <a:solidFill>
                  <a:schemeClr val="tx1"/>
                </a:solidFill>
                <a:prstDash val="solid"/>
                <a:round/>
              </a:ln>
              <a:effectLst/>
            </c:spPr>
            <c:extLst xmlns:c16r2="http://schemas.microsoft.com/office/drawing/2015/06/chart">
              <c:ext xmlns:c16="http://schemas.microsoft.com/office/drawing/2014/chart" uri="{C3380CC4-5D6E-409C-BE32-E72D297353CC}">
                <c16:uniqueId val="{00000024-63A2-4AE5-9CB6-13E73EC0E4BC}"/>
              </c:ext>
            </c:extLst>
          </c:dPt>
          <c:dPt>
            <c:idx val="3"/>
            <c:marker>
              <c:symbol val="circle"/>
              <c:size val="8"/>
              <c:spPr>
                <a:solidFill>
                  <a:schemeClr val="tx1"/>
                </a:solidFill>
                <a:ln w="9525">
                  <a:solidFill>
                    <a:schemeClr val="tx1"/>
                  </a:solidFill>
                </a:ln>
                <a:effectLst/>
              </c:spPr>
            </c:marker>
            <c:bubble3D val="0"/>
            <c:spPr>
              <a:ln w="28575" cap="rnd">
                <a:solidFill>
                  <a:schemeClr val="tx1"/>
                </a:solidFill>
                <a:prstDash val="solid"/>
                <a:round/>
              </a:ln>
              <a:effectLst/>
            </c:spPr>
            <c:extLst xmlns:c16r2="http://schemas.microsoft.com/office/drawing/2015/06/chart">
              <c:ext xmlns:c16="http://schemas.microsoft.com/office/drawing/2014/chart" uri="{C3380CC4-5D6E-409C-BE32-E72D297353CC}">
                <c16:uniqueId val="{00000026-63A2-4AE5-9CB6-13E73EC0E4BC}"/>
              </c:ext>
            </c:extLst>
          </c:dPt>
          <c:dPt>
            <c:idx val="4"/>
            <c:marker>
              <c:symbol val="circle"/>
              <c:size val="8"/>
              <c:spPr>
                <a:solidFill>
                  <a:schemeClr val="tx1"/>
                </a:solidFill>
                <a:ln w="9525">
                  <a:solidFill>
                    <a:schemeClr val="tx1"/>
                  </a:solidFill>
                </a:ln>
                <a:effectLst/>
              </c:spPr>
            </c:marker>
            <c:bubble3D val="0"/>
            <c:spPr>
              <a:ln w="28575" cap="rnd">
                <a:solidFill>
                  <a:schemeClr val="tx1"/>
                </a:solidFill>
                <a:prstDash val="solid"/>
                <a:round/>
              </a:ln>
              <a:effectLst/>
            </c:spPr>
            <c:extLst xmlns:c16r2="http://schemas.microsoft.com/office/drawing/2015/06/chart">
              <c:ext xmlns:c16="http://schemas.microsoft.com/office/drawing/2014/chart" uri="{C3380CC4-5D6E-409C-BE32-E72D297353CC}">
                <c16:uniqueId val="{00000028-63A2-4AE5-9CB6-13E73EC0E4BC}"/>
              </c:ext>
            </c:extLst>
          </c:dPt>
          <c:cat>
            <c:numRef>
              <c:f>'CEC Loads'!$B$30:$B$45</c:f>
              <c:numCache>
                <c:formatCode>General</c:formatCode>
                <c:ptCount val="16"/>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numCache>
            </c:numRef>
          </c:cat>
          <c:val>
            <c:numRef>
              <c:f>'CEC Loads'!$V$30:$V$45</c:f>
              <c:numCache>
                <c:formatCode>#,##0;[Black]\-#,##0;[Black]0;</c:formatCode>
                <c:ptCount val="16"/>
                <c:pt idx="0">
                  <c:v>62509.819000000003</c:v>
                </c:pt>
                <c:pt idx="1">
                  <c:v>58702.680999999997</c:v>
                </c:pt>
                <c:pt idx="2">
                  <c:v>59930.607000000004</c:v>
                </c:pt>
                <c:pt idx="3">
                  <c:v>61149</c:v>
                </c:pt>
                <c:pt idx="4">
                  <c:v>62454.220999999998</c:v>
                </c:pt>
                <c:pt idx="5">
                  <c:v>63459.404999999999</c:v>
                </c:pt>
                <c:pt idx="6">
                  <c:v>64038.684999999998</c:v>
                </c:pt>
                <c:pt idx="7">
                  <c:v>64792.305</c:v>
                </c:pt>
                <c:pt idx="8">
                  <c:v>65621.740999999995</c:v>
                </c:pt>
                <c:pt idx="9">
                  <c:v>66437.456000000006</c:v>
                </c:pt>
                <c:pt idx="10">
                  <c:v>67253.031000000003</c:v>
                </c:pt>
                <c:pt idx="11">
                  <c:v>67964.881999999998</c:v>
                </c:pt>
                <c:pt idx="12">
                  <c:v>68703.282000000007</c:v>
                </c:pt>
                <c:pt idx="13">
                  <c:v>69375.611999999994</c:v>
                </c:pt>
                <c:pt idx="14">
                  <c:v>70003.464999999997</c:v>
                </c:pt>
                <c:pt idx="15">
                  <c:v>70644.339000000007</c:v>
                </c:pt>
              </c:numCache>
            </c:numRef>
          </c:val>
          <c:smooth val="0"/>
          <c:extLst xmlns:c16r2="http://schemas.microsoft.com/office/drawing/2015/06/chart">
            <c:ext xmlns:c16="http://schemas.microsoft.com/office/drawing/2014/chart" uri="{C3380CC4-5D6E-409C-BE32-E72D297353CC}">
              <c16:uniqueId val="{00000000-9925-495D-A218-C15C79490EB6}"/>
            </c:ext>
          </c:extLst>
        </c:ser>
        <c:ser>
          <c:idx val="5"/>
          <c:order val="3"/>
          <c:tx>
            <c:v>Peak Load Plus Self-Gen. (CEDU 2014)</c:v>
          </c:tx>
          <c:spPr>
            <a:ln w="28575" cap="rnd">
              <a:solidFill>
                <a:schemeClr val="accent4"/>
              </a:solidFill>
              <a:prstDash val="sysDash"/>
              <a:round/>
            </a:ln>
            <a:effectLst/>
          </c:spPr>
          <c:marker>
            <c:symbol val="triangle"/>
            <c:size val="8"/>
            <c:spPr>
              <a:solidFill>
                <a:schemeClr val="accent4"/>
              </a:solidFill>
              <a:ln w="9525">
                <a:solidFill>
                  <a:srgbClr val="FFC000"/>
                </a:solidFill>
              </a:ln>
              <a:effectLst/>
            </c:spPr>
          </c:marker>
          <c:cat>
            <c:numRef>
              <c:f>'CEC Loads'!$B$30:$B$45</c:f>
              <c:numCache>
                <c:formatCode>General</c:formatCode>
                <c:ptCount val="16"/>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numCache>
            </c:numRef>
          </c:cat>
          <c:val>
            <c:numRef>
              <c:f>'CEC Loads'!$R$30:$R$45</c:f>
              <c:numCache>
                <c:formatCode>#,##0;[Black]\-#,##0;[Black]0;</c:formatCode>
                <c:ptCount val="16"/>
                <c:pt idx="0">
                  <c:v>64708.711000000003</c:v>
                </c:pt>
                <c:pt idx="1">
                  <c:v>61048.61</c:v>
                </c:pt>
                <c:pt idx="2">
                  <c:v>62470.004000000001</c:v>
                </c:pt>
                <c:pt idx="3">
                  <c:v>63869.627999999997</c:v>
                </c:pt>
                <c:pt idx="4">
                  <c:v>65468.06</c:v>
                </c:pt>
                <c:pt idx="5">
                  <c:v>66731.297999999995</c:v>
                </c:pt>
                <c:pt idx="6">
                  <c:v>67441.914999999994</c:v>
                </c:pt>
                <c:pt idx="7">
                  <c:v>68262.600000000006</c:v>
                </c:pt>
                <c:pt idx="8">
                  <c:v>69169.349000000002</c:v>
                </c:pt>
                <c:pt idx="9">
                  <c:v>70072.362999999998</c:v>
                </c:pt>
                <c:pt idx="10">
                  <c:v>70997.009000000005</c:v>
                </c:pt>
                <c:pt idx="11">
                  <c:v>71846.342999999993</c:v>
                </c:pt>
                <c:pt idx="12">
                  <c:v>72746.289999999994</c:v>
                </c:pt>
                <c:pt idx="13">
                  <c:v>73602.040999999997</c:v>
                </c:pt>
                <c:pt idx="14">
                  <c:v>74434.688999999998</c:v>
                </c:pt>
                <c:pt idx="15">
                  <c:v>75280.231</c:v>
                </c:pt>
              </c:numCache>
            </c:numRef>
          </c:val>
          <c:smooth val="0"/>
          <c:extLst xmlns:c16r2="http://schemas.microsoft.com/office/drawing/2015/06/chart">
            <c:ext xmlns:c16="http://schemas.microsoft.com/office/drawing/2014/chart" uri="{C3380CC4-5D6E-409C-BE32-E72D297353CC}">
              <c16:uniqueId val="{00000001-9925-495D-A218-C15C79490EB6}"/>
            </c:ext>
          </c:extLst>
        </c:ser>
        <c:ser>
          <c:idx val="4"/>
          <c:order val="4"/>
          <c:tx>
            <c:v>Peak End Use Load (CED 2009)</c:v>
          </c:tx>
          <c:spPr>
            <a:ln w="28575" cap="rnd">
              <a:solidFill>
                <a:schemeClr val="accent2"/>
              </a:solidFill>
              <a:round/>
            </a:ln>
            <a:effectLst/>
          </c:spPr>
          <c:marker>
            <c:symbol val="circle"/>
            <c:size val="8"/>
            <c:spPr>
              <a:noFill/>
              <a:ln w="9525">
                <a:solidFill>
                  <a:schemeClr val="accent2"/>
                </a:solidFill>
              </a:ln>
              <a:effectLst/>
            </c:spPr>
          </c:marker>
          <c:cat>
            <c:numRef>
              <c:f>'CEC Loads'!$B$30:$B$45</c:f>
              <c:numCache>
                <c:formatCode>General</c:formatCode>
                <c:ptCount val="16"/>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numCache>
            </c:numRef>
          </c:cat>
          <c:val>
            <c:numRef>
              <c:f>'CEC Loads'!$AF$30:$AF$40</c:f>
              <c:numCache>
                <c:formatCode>#,##0</c:formatCode>
                <c:ptCount val="11"/>
                <c:pt idx="0">
                  <c:v>62459.076051037271</c:v>
                </c:pt>
                <c:pt idx="1">
                  <c:v>63281.669668822258</c:v>
                </c:pt>
                <c:pt idx="2">
                  <c:v>64273.970434559204</c:v>
                </c:pt>
                <c:pt idx="3">
                  <c:v>65253.258927138144</c:v>
                </c:pt>
                <c:pt idx="4">
                  <c:v>66010.66577365213</c:v>
                </c:pt>
                <c:pt idx="5">
                  <c:v>66790.185995071341</c:v>
                </c:pt>
                <c:pt idx="6">
                  <c:v>67581.914425159121</c:v>
                </c:pt>
                <c:pt idx="7">
                  <c:v>68428.005091670435</c:v>
                </c:pt>
                <c:pt idx="8">
                  <c:v>69239.692625507931</c:v>
                </c:pt>
                <c:pt idx="9">
                  <c:v>70064.123476018358</c:v>
                </c:pt>
                <c:pt idx="10">
                  <c:v>70964.145326364203</c:v>
                </c:pt>
              </c:numCache>
            </c:numRef>
          </c:val>
          <c:smooth val="0"/>
        </c:ser>
        <c:ser>
          <c:idx val="1"/>
          <c:order val="5"/>
          <c:tx>
            <c:v>Peak Load Plus Self Gen. (CED 2009)</c:v>
          </c:tx>
          <c:spPr>
            <a:ln w="28575" cap="rnd">
              <a:solidFill>
                <a:schemeClr val="accent2"/>
              </a:solidFill>
              <a:prstDash val="sysDash"/>
              <a:round/>
            </a:ln>
            <a:effectLst/>
          </c:spPr>
          <c:marker>
            <c:symbol val="circle"/>
            <c:size val="8"/>
            <c:spPr>
              <a:noFill/>
              <a:ln w="9525">
                <a:solidFill>
                  <a:schemeClr val="accent2"/>
                </a:solidFill>
              </a:ln>
              <a:effectLst/>
            </c:spPr>
          </c:marker>
          <c:cat>
            <c:numRef>
              <c:f>'CEC Loads'!$B$30:$B$45</c:f>
              <c:numCache>
                <c:formatCode>General</c:formatCode>
                <c:ptCount val="16"/>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numCache>
            </c:numRef>
          </c:cat>
          <c:val>
            <c:numRef>
              <c:f>'CEC Loads'!$AB$30:$AB$40</c:f>
              <c:numCache>
                <c:formatCode>#,##0</c:formatCode>
                <c:ptCount val="11"/>
                <c:pt idx="0">
                  <c:v>64716.449000993089</c:v>
                </c:pt>
                <c:pt idx="1">
                  <c:v>65611.451747752057</c:v>
                </c:pt>
                <c:pt idx="2">
                  <c:v>66675.623401738645</c:v>
                </c:pt>
                <c:pt idx="3">
                  <c:v>67727.078213969624</c:v>
                </c:pt>
                <c:pt idx="4">
                  <c:v>68556.545014868505</c:v>
                </c:pt>
                <c:pt idx="5">
                  <c:v>69408.22181218653</c:v>
                </c:pt>
                <c:pt idx="6">
                  <c:v>70272.103772879476</c:v>
                </c:pt>
                <c:pt idx="7">
                  <c:v>71135.783447016453</c:v>
                </c:pt>
                <c:pt idx="8">
                  <c:v>71959.51720779881</c:v>
                </c:pt>
                <c:pt idx="9">
                  <c:v>72796.292698640435</c:v>
                </c:pt>
                <c:pt idx="10">
                  <c:v>73708.976283104203</c:v>
                </c:pt>
              </c:numCache>
            </c:numRef>
          </c:val>
          <c:smooth val="0"/>
        </c:ser>
        <c:dLbls>
          <c:showLegendKey val="0"/>
          <c:showVal val="0"/>
          <c:showCatName val="0"/>
          <c:showSerName val="0"/>
          <c:showPercent val="0"/>
          <c:showBubbleSize val="0"/>
        </c:dLbls>
        <c:marker val="1"/>
        <c:smooth val="0"/>
        <c:axId val="300960712"/>
        <c:axId val="300962280"/>
      </c:lineChart>
      <c:catAx>
        <c:axId val="300960712"/>
        <c:scaling>
          <c:orientation val="minMax"/>
        </c:scaling>
        <c:delete val="0"/>
        <c:axPos val="b"/>
        <c:numFmt formatCode="General" sourceLinked="1"/>
        <c:majorTickMark val="out"/>
        <c:minorTickMark val="none"/>
        <c:tickLblPos val="nextTo"/>
        <c:spPr>
          <a:noFill/>
          <a:ln w="9525" cap="flat" cmpd="sng" algn="ctr">
            <a:noFill/>
            <a:round/>
          </a:ln>
          <a:effectLst/>
        </c:spPr>
        <c:txPr>
          <a:bodyPr rot="5400000" spcFirstLastPara="1" vertOverflow="ellipsis" wrap="square" anchor="ctr" anchorCtr="1"/>
          <a:lstStyle/>
          <a:p>
            <a:pPr>
              <a:defRPr sz="1200" b="0" i="0" u="none" strike="noStrike" kern="1200" baseline="0">
                <a:solidFill>
                  <a:schemeClr val="tx1"/>
                </a:solidFill>
                <a:latin typeface="+mn-lt"/>
                <a:ea typeface="+mn-ea"/>
                <a:cs typeface="+mn-cs"/>
              </a:defRPr>
            </a:pPr>
            <a:endParaRPr lang="en-US"/>
          </a:p>
        </c:txPr>
        <c:crossAx val="300962280"/>
        <c:crosses val="autoZero"/>
        <c:auto val="1"/>
        <c:lblAlgn val="ctr"/>
        <c:lblOffset val="100"/>
        <c:noMultiLvlLbl val="0"/>
      </c:catAx>
      <c:valAx>
        <c:axId val="300962280"/>
        <c:scaling>
          <c:orientation val="minMax"/>
          <c:min val="570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r>
                  <a:rPr lang="en-US" sz="1200" b="1">
                    <a:solidFill>
                      <a:schemeClr val="tx1"/>
                    </a:solidFill>
                  </a:rPr>
                  <a:t>MW</a:t>
                </a:r>
              </a:p>
            </c:rich>
          </c:tx>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title>
        <c:numFmt formatCode="#,##0;[Black]\-#,##0;[Black]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300960712"/>
        <c:crosses val="autoZero"/>
        <c:crossBetween val="between"/>
      </c:valAx>
      <c:spPr>
        <a:noFill/>
        <a:ln>
          <a:noFill/>
        </a:ln>
        <a:effectLst/>
      </c:spPr>
    </c:plotArea>
    <c:legend>
      <c:legendPos val="b"/>
      <c:layout>
        <c:manualLayout>
          <c:xMode val="edge"/>
          <c:yMode val="edge"/>
          <c:x val="3.7301623011409296E-2"/>
          <c:y val="0.90191231129665839"/>
          <c:w val="0.87339911082543242"/>
          <c:h val="9.8087697079823066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sheetPr/>
  <sheetViews>
    <sheetView zoomScale="143"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8666963" cy="629752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0.22902</cdr:x>
      <cdr:y>0.75431</cdr:y>
    </cdr:from>
    <cdr:to>
      <cdr:x>0.48616</cdr:x>
      <cdr:y>0.79068</cdr:y>
    </cdr:to>
    <cdr:sp macro="" textlink="">
      <cdr:nvSpPr>
        <cdr:cNvPr id="2" name="TextBox 1"/>
        <cdr:cNvSpPr txBox="1"/>
      </cdr:nvSpPr>
      <cdr:spPr>
        <a:xfrm xmlns:a="http://schemas.openxmlformats.org/drawingml/2006/main">
          <a:off x="1603375" y="5137150"/>
          <a:ext cx="1800205" cy="24768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Black lines are Historical Data</a:t>
          </a:r>
        </a:p>
      </cdr:txBody>
    </cdr:sp>
  </cdr:relSizeAnchor>
  <cdr:relSizeAnchor xmlns:cdr="http://schemas.openxmlformats.org/drawingml/2006/chartDrawing">
    <cdr:from>
      <cdr:x>0.14739</cdr:x>
      <cdr:y>0.79067</cdr:y>
    </cdr:from>
    <cdr:to>
      <cdr:x>0.52834</cdr:x>
      <cdr:y>0.79067</cdr:y>
    </cdr:to>
    <cdr:cxnSp macro="">
      <cdr:nvCxnSpPr>
        <cdr:cNvPr id="3" name="Straight Arrow Connector 2">
          <a:extLst xmlns:a="http://schemas.openxmlformats.org/drawingml/2006/main">
            <a:ext uri="{FF2B5EF4-FFF2-40B4-BE49-F238E27FC236}">
              <a16:creationId xmlns="" xmlns:a16="http://schemas.microsoft.com/office/drawing/2014/main" id="{5B9D2078-746B-4B5F-8142-BA5AB6D112A0}"/>
            </a:ext>
          </a:extLst>
        </cdr:cNvPr>
        <cdr:cNvCxnSpPr/>
      </cdr:nvCxnSpPr>
      <cdr:spPr>
        <a:xfrm xmlns:a="http://schemas.openxmlformats.org/drawingml/2006/main">
          <a:off x="1031889" y="5384789"/>
          <a:ext cx="2666983" cy="0"/>
        </a:xfrm>
        <a:prstGeom xmlns:a="http://schemas.openxmlformats.org/drawingml/2006/main" prst="straightConnector1">
          <a:avLst/>
        </a:prstGeom>
        <a:ln xmlns:a="http://schemas.openxmlformats.org/drawingml/2006/main">
          <a:headEnd type="triangle"/>
          <a:tailEnd type="triangle"/>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I59"/>
  <sheetViews>
    <sheetView tabSelected="1" topLeftCell="I13" zoomScaleNormal="100" workbookViewId="0">
      <selection activeCell="X31" sqref="X31"/>
    </sheetView>
  </sheetViews>
  <sheetFormatPr defaultRowHeight="15" x14ac:dyDescent="0.25"/>
  <cols>
    <col min="1" max="1" width="9.140625" style="5"/>
    <col min="5" max="5" width="10.7109375" customWidth="1"/>
    <col min="6" max="6" width="10.42578125" customWidth="1"/>
    <col min="10" max="10" width="10.140625" customWidth="1"/>
    <col min="13" max="13" width="11.5703125" style="8" customWidth="1"/>
    <col min="18" max="18" width="9.85546875" customWidth="1"/>
    <col min="19" max="19" width="10" customWidth="1"/>
    <col min="21" max="21" width="9.5703125" bestFit="1" customWidth="1"/>
    <col min="22" max="22" width="10.5703125" bestFit="1" customWidth="1"/>
    <col min="32" max="32" width="10.28515625" bestFit="1" customWidth="1"/>
  </cols>
  <sheetData>
    <row r="2" spans="1:35" x14ac:dyDescent="0.25">
      <c r="B2" s="1" t="s">
        <v>23</v>
      </c>
      <c r="J2" s="3"/>
    </row>
    <row r="4" spans="1:35" x14ac:dyDescent="0.25">
      <c r="B4" s="2" t="s">
        <v>50</v>
      </c>
      <c r="C4" s="2"/>
      <c r="D4" s="2"/>
      <c r="E4" s="2"/>
      <c r="F4" s="2"/>
      <c r="G4" s="2"/>
      <c r="H4" s="2"/>
      <c r="I4" s="2"/>
      <c r="J4" s="2"/>
      <c r="K4" s="2"/>
      <c r="L4" s="2"/>
      <c r="M4" s="20"/>
      <c r="O4" s="2" t="s">
        <v>49</v>
      </c>
      <c r="P4" s="2"/>
      <c r="Q4" s="2"/>
      <c r="R4" s="2"/>
      <c r="S4" s="2"/>
      <c r="T4" s="2"/>
      <c r="U4" s="2"/>
      <c r="V4" s="2"/>
      <c r="W4" s="2"/>
      <c r="Y4" s="51" t="s">
        <v>34</v>
      </c>
      <c r="Z4" s="2"/>
      <c r="AA4" s="2"/>
      <c r="AB4" s="2"/>
      <c r="AC4" s="2"/>
      <c r="AD4" s="2"/>
      <c r="AE4" s="2"/>
      <c r="AF4" s="2"/>
      <c r="AG4" s="2"/>
    </row>
    <row r="5" spans="1:35" ht="15.75" customHeight="1" x14ac:dyDescent="0.25">
      <c r="B5" s="53" t="s">
        <v>11</v>
      </c>
      <c r="C5" s="53"/>
      <c r="D5" s="53"/>
      <c r="E5" s="53"/>
      <c r="F5" s="53"/>
      <c r="G5" s="53"/>
      <c r="H5" s="53"/>
      <c r="I5" s="53"/>
      <c r="J5" s="53"/>
      <c r="K5" s="53"/>
      <c r="L5" s="53"/>
      <c r="M5" s="18"/>
      <c r="O5" s="56" t="s">
        <v>24</v>
      </c>
      <c r="P5" s="56"/>
      <c r="Q5" s="56"/>
      <c r="R5" s="56"/>
      <c r="S5" s="56"/>
      <c r="T5" s="56"/>
      <c r="U5" s="56"/>
      <c r="V5" s="56"/>
      <c r="W5" s="56"/>
      <c r="Y5" s="58" t="s">
        <v>11</v>
      </c>
      <c r="Z5" s="58"/>
      <c r="AA5" s="58"/>
      <c r="AB5" s="58"/>
      <c r="AC5" s="58"/>
      <c r="AD5" s="58"/>
      <c r="AE5" s="58"/>
      <c r="AF5" s="58"/>
      <c r="AG5" s="58"/>
    </row>
    <row r="6" spans="1:35" ht="15.75" customHeight="1" x14ac:dyDescent="0.25">
      <c r="B6" s="53" t="s">
        <v>12</v>
      </c>
      <c r="C6" s="53"/>
      <c r="D6" s="53"/>
      <c r="E6" s="53"/>
      <c r="F6" s="53"/>
      <c r="G6" s="53"/>
      <c r="H6" s="53"/>
      <c r="I6" s="53"/>
      <c r="J6" s="53"/>
      <c r="K6" s="53"/>
      <c r="L6" s="53"/>
      <c r="M6" s="53"/>
      <c r="O6" s="57" t="s">
        <v>30</v>
      </c>
      <c r="P6" s="57"/>
      <c r="Q6" s="57"/>
      <c r="R6" s="57"/>
      <c r="S6" s="57"/>
      <c r="T6" s="57"/>
      <c r="U6" s="57"/>
      <c r="V6" s="57"/>
      <c r="W6" s="57"/>
      <c r="Y6" s="59" t="s">
        <v>35</v>
      </c>
      <c r="Z6" s="59"/>
      <c r="AA6" s="59"/>
      <c r="AB6" s="59"/>
      <c r="AC6" s="59"/>
      <c r="AD6" s="59"/>
      <c r="AE6" s="59"/>
      <c r="AF6" s="59"/>
      <c r="AG6" s="59"/>
    </row>
    <row r="7" spans="1:35" ht="15.75" customHeight="1" x14ac:dyDescent="0.25">
      <c r="B7" s="53" t="s">
        <v>13</v>
      </c>
      <c r="C7" s="53"/>
      <c r="D7" s="53"/>
      <c r="E7" s="53"/>
      <c r="F7" s="53"/>
      <c r="G7" s="53"/>
      <c r="H7" s="53"/>
      <c r="I7" s="53"/>
      <c r="J7" s="53"/>
      <c r="K7" s="53"/>
      <c r="L7" s="53"/>
      <c r="M7" s="18"/>
      <c r="O7" s="57" t="s">
        <v>25</v>
      </c>
      <c r="P7" s="57"/>
      <c r="Q7" s="57"/>
      <c r="R7" s="57"/>
      <c r="S7" s="57"/>
      <c r="T7" s="57"/>
      <c r="U7" s="57"/>
      <c r="V7" s="57"/>
      <c r="W7" s="57"/>
      <c r="Y7" s="58" t="s">
        <v>13</v>
      </c>
      <c r="Z7" s="58"/>
      <c r="AA7" s="58"/>
      <c r="AB7" s="58"/>
      <c r="AC7" s="58"/>
      <c r="AD7" s="58"/>
      <c r="AE7" s="58"/>
      <c r="AF7" s="58"/>
      <c r="AG7" s="58"/>
    </row>
    <row r="8" spans="1:35" ht="16.5" thickBot="1" x14ac:dyDescent="0.3">
      <c r="B8" s="7"/>
      <c r="C8" s="6"/>
      <c r="D8" s="6"/>
      <c r="E8" s="6"/>
      <c r="F8" s="6"/>
      <c r="G8" s="6"/>
      <c r="H8" s="6"/>
      <c r="I8" s="6"/>
      <c r="J8" s="6"/>
      <c r="K8" s="6"/>
      <c r="L8" s="6"/>
      <c r="O8" s="26"/>
      <c r="P8" s="24"/>
      <c r="Q8" s="24"/>
      <c r="R8" s="24"/>
      <c r="S8" s="24"/>
      <c r="T8" s="24"/>
      <c r="U8" s="24"/>
      <c r="V8" s="24"/>
      <c r="W8" s="24"/>
      <c r="Y8" s="34"/>
      <c r="Z8" s="34"/>
      <c r="AA8" s="34"/>
      <c r="AB8" s="34"/>
      <c r="AC8" s="34"/>
      <c r="AD8" s="34"/>
      <c r="AE8" s="34"/>
      <c r="AF8" s="34"/>
      <c r="AG8" s="35"/>
    </row>
    <row r="9" spans="1:35" ht="65.25" thickBot="1" x14ac:dyDescent="0.3">
      <c r="B9" s="10" t="s">
        <v>0</v>
      </c>
      <c r="C9" s="10" t="s">
        <v>1</v>
      </c>
      <c r="D9" s="10" t="s">
        <v>2</v>
      </c>
      <c r="E9" s="10" t="s">
        <v>3</v>
      </c>
      <c r="F9" s="10" t="s">
        <v>4</v>
      </c>
      <c r="G9" s="10" t="s">
        <v>5</v>
      </c>
      <c r="H9" s="10" t="s">
        <v>6</v>
      </c>
      <c r="I9" s="10" t="s">
        <v>7</v>
      </c>
      <c r="J9" s="10" t="s">
        <v>8</v>
      </c>
      <c r="K9" s="10" t="s">
        <v>9</v>
      </c>
      <c r="L9" s="10" t="s">
        <v>10</v>
      </c>
      <c r="M9" s="22" t="s">
        <v>48</v>
      </c>
      <c r="O9" s="27" t="s">
        <v>0</v>
      </c>
      <c r="P9" s="27" t="s">
        <v>28</v>
      </c>
      <c r="Q9" s="27" t="s">
        <v>2</v>
      </c>
      <c r="R9" s="27" t="s">
        <v>3</v>
      </c>
      <c r="S9" s="27" t="s">
        <v>4</v>
      </c>
      <c r="T9" s="27" t="s">
        <v>5</v>
      </c>
      <c r="U9" s="27" t="s">
        <v>6</v>
      </c>
      <c r="V9" s="27" t="s">
        <v>26</v>
      </c>
      <c r="W9" s="27" t="s">
        <v>27</v>
      </c>
      <c r="Y9" s="36" t="s">
        <v>0</v>
      </c>
      <c r="Z9" s="37" t="s">
        <v>36</v>
      </c>
      <c r="AA9" s="37" t="s">
        <v>2</v>
      </c>
      <c r="AB9" s="37" t="s">
        <v>37</v>
      </c>
      <c r="AC9" s="37" t="s">
        <v>38</v>
      </c>
      <c r="AD9" s="37" t="s">
        <v>39</v>
      </c>
      <c r="AE9" s="37" t="s">
        <v>40</v>
      </c>
      <c r="AF9" s="37" t="s">
        <v>41</v>
      </c>
      <c r="AG9" s="37" t="s">
        <v>42</v>
      </c>
    </row>
    <row r="10" spans="1:35" ht="15.75" thickBot="1" x14ac:dyDescent="0.3">
      <c r="A10" s="3"/>
      <c r="B10" s="11">
        <v>1990</v>
      </c>
      <c r="C10" s="12">
        <v>44640.87585089801</v>
      </c>
      <c r="D10" s="12">
        <v>3795.6980475615956</v>
      </c>
      <c r="E10" s="12">
        <v>48436.573898459617</v>
      </c>
      <c r="F10" s="12">
        <v>1313.6051775262576</v>
      </c>
      <c r="G10" s="12">
        <v>0</v>
      </c>
      <c r="H10" s="12">
        <f t="shared" ref="H10:H15" si="0">SUM(F10:G10)</f>
        <v>1313.6051775262576</v>
      </c>
      <c r="I10" s="12">
        <v>0</v>
      </c>
      <c r="J10" s="12">
        <f>E10-H10-I10</f>
        <v>47122.968720933357</v>
      </c>
      <c r="K10" s="12">
        <v>0</v>
      </c>
      <c r="L10" s="16">
        <f>J10+K10</f>
        <v>47122.968720933357</v>
      </c>
      <c r="M10" s="21">
        <f>E10-I10</f>
        <v>48436.573898459617</v>
      </c>
      <c r="O10" s="28">
        <v>1990</v>
      </c>
      <c r="P10" s="29">
        <v>45015.4</v>
      </c>
      <c r="Q10" s="29">
        <v>3840.7523999999999</v>
      </c>
      <c r="R10" s="29">
        <v>48856.152000000002</v>
      </c>
      <c r="S10" s="29">
        <v>1313.6052</v>
      </c>
      <c r="T10" s="29">
        <v>0</v>
      </c>
      <c r="U10" s="29">
        <v>1313.6052</v>
      </c>
      <c r="V10" s="29">
        <v>47542.546999999999</v>
      </c>
      <c r="W10" s="32">
        <v>57.128131000000003</v>
      </c>
      <c r="X10" s="4"/>
      <c r="Y10" s="38">
        <v>1990</v>
      </c>
      <c r="Z10" s="39">
        <v>45195.909640695303</v>
      </c>
      <c r="AA10" s="39">
        <v>3839.1726897768458</v>
      </c>
      <c r="AB10" s="39">
        <v>49035.082330472149</v>
      </c>
      <c r="AC10" s="39">
        <v>1513.6427550662461</v>
      </c>
      <c r="AD10" s="39">
        <v>0</v>
      </c>
      <c r="AE10" s="39">
        <v>1513.6427550662461</v>
      </c>
      <c r="AF10" s="39">
        <v>47521.439575405901</v>
      </c>
      <c r="AG10" s="40">
        <v>57.183085473647637</v>
      </c>
      <c r="AI10" s="23"/>
    </row>
    <row r="11" spans="1:35" ht="15.75" thickBot="1" x14ac:dyDescent="0.3">
      <c r="A11" s="3"/>
      <c r="B11" s="11">
        <v>1991</v>
      </c>
      <c r="C11" s="12">
        <v>42826.339967787972</v>
      </c>
      <c r="D11" s="12">
        <v>3640.7000937933171</v>
      </c>
      <c r="E11" s="12">
        <v>46467.040061581291</v>
      </c>
      <c r="F11" s="12">
        <v>1309.3550634160124</v>
      </c>
      <c r="G11" s="12">
        <v>0</v>
      </c>
      <c r="H11" s="12">
        <f t="shared" si="0"/>
        <v>1309.3550634160124</v>
      </c>
      <c r="I11" s="12">
        <v>0</v>
      </c>
      <c r="J11" s="12">
        <f>E11-H11-I11</f>
        <v>45157.684998165278</v>
      </c>
      <c r="K11" s="12">
        <v>0</v>
      </c>
      <c r="L11" s="16">
        <f t="shared" ref="L11:L50" si="1">J11+K11</f>
        <v>45157.684998165278</v>
      </c>
      <c r="M11" s="21">
        <f>E11-I11</f>
        <v>46467.040061581291</v>
      </c>
      <c r="O11" s="28">
        <v>1991</v>
      </c>
      <c r="P11" s="29">
        <v>42865.014999999999</v>
      </c>
      <c r="Q11" s="29">
        <v>3664.7894999999999</v>
      </c>
      <c r="R11" s="29">
        <v>46529.803999999996</v>
      </c>
      <c r="S11" s="29">
        <v>1309.3551</v>
      </c>
      <c r="T11" s="29">
        <v>0</v>
      </c>
      <c r="U11" s="29">
        <v>1309.3551</v>
      </c>
      <c r="V11" s="29">
        <v>45220.449000000001</v>
      </c>
      <c r="W11" s="32">
        <v>58.343273000000003</v>
      </c>
      <c r="X11" s="4"/>
      <c r="Y11" s="38">
        <v>1991</v>
      </c>
      <c r="Z11" s="39">
        <v>43112.757353210669</v>
      </c>
      <c r="AA11" s="39">
        <v>3666.8017690467427</v>
      </c>
      <c r="AB11" s="39">
        <v>46779.559122257415</v>
      </c>
      <c r="AC11" s="39">
        <v>1523.6097279026496</v>
      </c>
      <c r="AD11" s="39">
        <v>0</v>
      </c>
      <c r="AE11" s="39">
        <v>1523.6097279026496</v>
      </c>
      <c r="AF11" s="39">
        <v>45255.949394354764</v>
      </c>
      <c r="AG11" s="40">
        <v>58.327347255300168</v>
      </c>
      <c r="AI11" s="23"/>
    </row>
    <row r="12" spans="1:35" ht="15.75" thickBot="1" x14ac:dyDescent="0.3">
      <c r="A12" s="3"/>
      <c r="B12" s="11">
        <v>1992</v>
      </c>
      <c r="C12" s="12">
        <v>44883.040669320893</v>
      </c>
      <c r="D12" s="12">
        <v>3808.5462689313745</v>
      </c>
      <c r="E12" s="12">
        <v>48691.586938252265</v>
      </c>
      <c r="F12" s="12">
        <v>1296.0911425177001</v>
      </c>
      <c r="G12" s="12">
        <v>4.6487243659789701E-3</v>
      </c>
      <c r="H12" s="12">
        <f t="shared" si="0"/>
        <v>1296.0957912420661</v>
      </c>
      <c r="I12" s="12">
        <v>0</v>
      </c>
      <c r="J12" s="12">
        <f>E12-H12-I12</f>
        <v>47395.491147010202</v>
      </c>
      <c r="K12" s="12">
        <v>0</v>
      </c>
      <c r="L12" s="16">
        <f t="shared" si="1"/>
        <v>47395.491147010202</v>
      </c>
      <c r="M12" s="21">
        <f>E12-I12</f>
        <v>48691.586938252265</v>
      </c>
      <c r="O12" s="28">
        <v>1992</v>
      </c>
      <c r="P12" s="29">
        <v>44894.03</v>
      </c>
      <c r="Q12" s="29">
        <v>3830.6246999999998</v>
      </c>
      <c r="R12" s="29">
        <v>48724.654999999999</v>
      </c>
      <c r="S12" s="29">
        <v>1296.0911000000001</v>
      </c>
      <c r="T12" s="29">
        <v>4.8154000000000001E-3</v>
      </c>
      <c r="U12" s="29">
        <v>1296.096</v>
      </c>
      <c r="V12" s="29">
        <v>47428.559000000001</v>
      </c>
      <c r="W12" s="32">
        <v>56.880401999999997</v>
      </c>
      <c r="X12" s="4"/>
      <c r="Y12" s="38">
        <v>1992</v>
      </c>
      <c r="Z12" s="39">
        <v>45139.671151998555</v>
      </c>
      <c r="AA12" s="39">
        <v>3832.2932418349696</v>
      </c>
      <c r="AB12" s="39">
        <v>48971.964393833521</v>
      </c>
      <c r="AC12" s="39">
        <v>1513.9264593814696</v>
      </c>
      <c r="AD12" s="39">
        <v>0</v>
      </c>
      <c r="AE12" s="39">
        <v>1513.9264593814696</v>
      </c>
      <c r="AF12" s="39">
        <v>47458.037934452048</v>
      </c>
      <c r="AG12" s="40">
        <v>56.873430935389926</v>
      </c>
      <c r="AI12" s="23"/>
    </row>
    <row r="13" spans="1:35" ht="15.75" thickBot="1" x14ac:dyDescent="0.3">
      <c r="A13" s="3"/>
      <c r="B13" s="11">
        <v>1993</v>
      </c>
      <c r="C13" s="12">
        <v>43077.597248472674</v>
      </c>
      <c r="D13" s="12">
        <v>3651.0778241454382</v>
      </c>
      <c r="E13" s="12">
        <v>46728.67507261812</v>
      </c>
      <c r="F13" s="12">
        <v>1423.5036992599923</v>
      </c>
      <c r="G13" s="12">
        <v>4.6254807441490804E-3</v>
      </c>
      <c r="H13" s="12">
        <f t="shared" si="0"/>
        <v>1423.5083247407365</v>
      </c>
      <c r="I13" s="12">
        <v>0</v>
      </c>
      <c r="J13" s="12">
        <f t="shared" ref="J13:J50" si="2">E13-H13-I13</f>
        <v>45305.166747877382</v>
      </c>
      <c r="K13" s="12">
        <v>0</v>
      </c>
      <c r="L13" s="16">
        <f t="shared" si="1"/>
        <v>45305.166747877382</v>
      </c>
      <c r="M13" s="21">
        <f>E13-I13</f>
        <v>46728.67507261812</v>
      </c>
      <c r="O13" s="28">
        <v>1993</v>
      </c>
      <c r="P13" s="29">
        <v>43113.82</v>
      </c>
      <c r="Q13" s="29">
        <v>3676.9674</v>
      </c>
      <c r="R13" s="29">
        <v>46790.788</v>
      </c>
      <c r="S13" s="29">
        <v>1423.5037</v>
      </c>
      <c r="T13" s="29">
        <v>4.7672000000000001E-3</v>
      </c>
      <c r="U13" s="29">
        <v>1423.5084999999999</v>
      </c>
      <c r="V13" s="29">
        <v>45367.279000000002</v>
      </c>
      <c r="W13" s="32">
        <v>59.063231000000002</v>
      </c>
      <c r="X13" s="4"/>
      <c r="Y13" s="38">
        <v>1993</v>
      </c>
      <c r="Z13" s="39">
        <v>43380.404783884034</v>
      </c>
      <c r="AA13" s="39">
        <v>3676.9670707310243</v>
      </c>
      <c r="AB13" s="39">
        <v>47057.371854615056</v>
      </c>
      <c r="AC13" s="39">
        <v>1690.0932321594519</v>
      </c>
      <c r="AD13" s="39">
        <v>0</v>
      </c>
      <c r="AE13" s="39">
        <v>1690.0932321594519</v>
      </c>
      <c r="AF13" s="39">
        <v>45367.278622455604</v>
      </c>
      <c r="AG13" s="40">
        <v>59.087067174629873</v>
      </c>
      <c r="AI13" s="23"/>
    </row>
    <row r="14" spans="1:35" ht="15.75" thickBot="1" x14ac:dyDescent="0.3">
      <c r="A14" s="3"/>
      <c r="B14" s="11">
        <v>1994</v>
      </c>
      <c r="C14" s="12">
        <v>45006.637778896184</v>
      </c>
      <c r="D14" s="12">
        <v>3806.7449280965484</v>
      </c>
      <c r="E14" s="12">
        <v>48813.382706992721</v>
      </c>
      <c r="F14" s="12">
        <v>1449.8855197608693</v>
      </c>
      <c r="G14" s="12">
        <v>0.31123141549030697</v>
      </c>
      <c r="H14" s="12">
        <f t="shared" si="0"/>
        <v>1450.1967511763596</v>
      </c>
      <c r="I14" s="12">
        <v>0</v>
      </c>
      <c r="J14" s="12">
        <f t="shared" si="2"/>
        <v>47363.185955816363</v>
      </c>
      <c r="K14" s="12">
        <v>0</v>
      </c>
      <c r="L14" s="16">
        <f t="shared" si="1"/>
        <v>47363.185955816363</v>
      </c>
      <c r="M14" s="21">
        <f>E14-I14</f>
        <v>48813.382706992721</v>
      </c>
      <c r="O14" s="28">
        <v>1994</v>
      </c>
      <c r="P14" s="29">
        <v>45094.682999999997</v>
      </c>
      <c r="Q14" s="29">
        <v>3834.6025</v>
      </c>
      <c r="R14" s="29">
        <v>48929.286</v>
      </c>
      <c r="S14" s="29">
        <v>1449.8855000000001</v>
      </c>
      <c r="T14" s="29">
        <v>0.32233990000000001</v>
      </c>
      <c r="U14" s="29">
        <v>1450.2079000000001</v>
      </c>
      <c r="V14" s="29">
        <v>47479.078000000001</v>
      </c>
      <c r="W14" s="32">
        <v>56.724499999999999</v>
      </c>
      <c r="X14" s="4"/>
      <c r="Y14" s="38">
        <v>1994</v>
      </c>
      <c r="Z14" s="39">
        <v>45409.557881379813</v>
      </c>
      <c r="AA14" s="39">
        <v>3834.5981606157011</v>
      </c>
      <c r="AB14" s="39">
        <v>49244.156041995513</v>
      </c>
      <c r="AC14" s="39">
        <v>1764.8299119504431</v>
      </c>
      <c r="AD14" s="39">
        <v>0.31762032000000034</v>
      </c>
      <c r="AE14" s="39">
        <v>1765.1475322704432</v>
      </c>
      <c r="AF14" s="39">
        <v>47479.00850972507</v>
      </c>
      <c r="AG14" s="40">
        <v>56.754542636901547</v>
      </c>
      <c r="AI14" s="23"/>
    </row>
    <row r="15" spans="1:35" ht="15.75" thickBot="1" x14ac:dyDescent="0.3">
      <c r="A15" s="3"/>
      <c r="B15" s="11">
        <v>1995</v>
      </c>
      <c r="C15" s="12">
        <v>45371.01936042391</v>
      </c>
      <c r="D15" s="12">
        <v>3846.1447786045555</v>
      </c>
      <c r="E15" s="12">
        <v>49217.164139028464</v>
      </c>
      <c r="F15" s="12">
        <v>1450.1058173193319</v>
      </c>
      <c r="G15" s="12">
        <v>0.46056951779255018</v>
      </c>
      <c r="H15" s="12">
        <f t="shared" si="0"/>
        <v>1450.5663868371244</v>
      </c>
      <c r="I15" s="12">
        <v>0</v>
      </c>
      <c r="J15" s="12">
        <f t="shared" si="2"/>
        <v>47766.597752191337</v>
      </c>
      <c r="K15" s="12">
        <v>0</v>
      </c>
      <c r="L15" s="16">
        <f t="shared" si="1"/>
        <v>47766.597752191337</v>
      </c>
      <c r="M15" s="21">
        <f t="shared" ref="M15:M50" si="3">E15-I15</f>
        <v>49217.164139028464</v>
      </c>
      <c r="O15" s="28">
        <v>1995</v>
      </c>
      <c r="P15" s="29">
        <v>45335.404999999999</v>
      </c>
      <c r="Q15" s="29">
        <v>3868.2058000000002</v>
      </c>
      <c r="R15" s="29">
        <v>49203.610999999997</v>
      </c>
      <c r="S15" s="29">
        <v>1450.1058</v>
      </c>
      <c r="T15" s="29">
        <v>0.47033720000000001</v>
      </c>
      <c r="U15" s="29">
        <v>1450.5762</v>
      </c>
      <c r="V15" s="29">
        <v>47753.035000000003</v>
      </c>
      <c r="W15" s="32">
        <v>56.662326999999998</v>
      </c>
      <c r="X15" s="4"/>
      <c r="Y15" s="38">
        <v>1995</v>
      </c>
      <c r="Z15" s="39">
        <v>45667.70124136965</v>
      </c>
      <c r="AA15" s="39">
        <v>3867.6200231344601</v>
      </c>
      <c r="AB15" s="39">
        <v>49535.321264504113</v>
      </c>
      <c r="AC15" s="39">
        <v>1792.1657800807609</v>
      </c>
      <c r="AD15" s="39">
        <v>0.46084104000000059</v>
      </c>
      <c r="AE15" s="39">
        <v>1792.626621120761</v>
      </c>
      <c r="AF15" s="39">
        <v>47742.694643383351</v>
      </c>
      <c r="AG15" s="40">
        <v>56.701593690603922</v>
      </c>
      <c r="AI15" s="23"/>
    </row>
    <row r="16" spans="1:35" ht="15.75" thickBot="1" x14ac:dyDescent="0.3">
      <c r="A16" s="3"/>
      <c r="B16" s="11">
        <v>1996</v>
      </c>
      <c r="C16" s="12">
        <v>47372.045676301132</v>
      </c>
      <c r="D16" s="12">
        <v>4016.6657889227067</v>
      </c>
      <c r="E16" s="12">
        <v>51388.711465223831</v>
      </c>
      <c r="F16" s="12">
        <v>1528.1565760654667</v>
      </c>
      <c r="G16" s="12">
        <v>0.64190956241368391</v>
      </c>
      <c r="H16" s="12">
        <f t="shared" ref="H16:H50" si="4">SUM(F16:G16)</f>
        <v>1528.7984856278804</v>
      </c>
      <c r="I16" s="12">
        <v>0</v>
      </c>
      <c r="J16" s="12">
        <f t="shared" si="2"/>
        <v>49859.912979595952</v>
      </c>
      <c r="K16" s="12">
        <v>0</v>
      </c>
      <c r="L16" s="16">
        <f t="shared" si="1"/>
        <v>49859.912979595952</v>
      </c>
      <c r="M16" s="21">
        <f t="shared" si="3"/>
        <v>51388.711465223831</v>
      </c>
      <c r="O16" s="28">
        <v>1996</v>
      </c>
      <c r="P16" s="29">
        <v>47477.970999999998</v>
      </c>
      <c r="Q16" s="29">
        <v>4048.9537999999998</v>
      </c>
      <c r="R16" s="29">
        <v>51526.923999999999</v>
      </c>
      <c r="S16" s="29">
        <v>1528.1566</v>
      </c>
      <c r="T16" s="29">
        <v>0.65585950000000004</v>
      </c>
      <c r="U16" s="29">
        <v>1528.8124</v>
      </c>
      <c r="V16" s="29">
        <v>49998.112000000001</v>
      </c>
      <c r="W16" s="32">
        <v>55.919257999999999</v>
      </c>
      <c r="X16" s="4"/>
      <c r="Y16" s="38">
        <v>1996</v>
      </c>
      <c r="Z16" s="39">
        <v>47843.073830260895</v>
      </c>
      <c r="AA16" s="39">
        <v>4050.7301048241934</v>
      </c>
      <c r="AB16" s="39">
        <v>51893.803935085089</v>
      </c>
      <c r="AC16" s="39">
        <v>1863.6228562778956</v>
      </c>
      <c r="AD16" s="39">
        <v>0.65106669500000058</v>
      </c>
      <c r="AE16" s="39">
        <v>1864.2739229728957</v>
      </c>
      <c r="AF16" s="39">
        <v>50029.530012112191</v>
      </c>
      <c r="AG16" s="40">
        <v>55.909624298511645</v>
      </c>
      <c r="AI16" s="23"/>
    </row>
    <row r="17" spans="1:35" ht="15.75" thickBot="1" x14ac:dyDescent="0.3">
      <c r="A17" s="3"/>
      <c r="B17" s="11">
        <v>1997</v>
      </c>
      <c r="C17" s="12">
        <v>49487.637508569926</v>
      </c>
      <c r="D17" s="12">
        <v>4203.5052534303559</v>
      </c>
      <c r="E17" s="12">
        <v>53691.142762000287</v>
      </c>
      <c r="F17" s="12">
        <v>1556.2423818552413</v>
      </c>
      <c r="G17" s="12">
        <v>0.7579405051196807</v>
      </c>
      <c r="H17" s="12">
        <f t="shared" si="4"/>
        <v>1557.000322360361</v>
      </c>
      <c r="I17" s="12">
        <v>0</v>
      </c>
      <c r="J17" s="12">
        <f t="shared" si="2"/>
        <v>52134.142439639923</v>
      </c>
      <c r="K17" s="12">
        <v>0</v>
      </c>
      <c r="L17" s="16">
        <f t="shared" si="1"/>
        <v>52134.142439639923</v>
      </c>
      <c r="M17" s="21">
        <f t="shared" si="3"/>
        <v>53691.142762000287</v>
      </c>
      <c r="O17" s="28">
        <v>1997</v>
      </c>
      <c r="P17" s="29">
        <v>49624.675999999999</v>
      </c>
      <c r="Q17" s="29">
        <v>4237.9529000000002</v>
      </c>
      <c r="R17" s="29">
        <v>53862.629000000001</v>
      </c>
      <c r="S17" s="29">
        <v>1556.2424000000001</v>
      </c>
      <c r="T17" s="29">
        <v>0.77281560000000005</v>
      </c>
      <c r="U17" s="29">
        <v>1557.0152</v>
      </c>
      <c r="V17" s="29">
        <v>52305.614000000001</v>
      </c>
      <c r="W17" s="32">
        <v>55.307651</v>
      </c>
      <c r="X17" s="4"/>
      <c r="Y17" s="38">
        <v>1997</v>
      </c>
      <c r="Z17" s="39">
        <v>49966.71322456489</v>
      </c>
      <c r="AA17" s="39">
        <v>4237.9656865868483</v>
      </c>
      <c r="AB17" s="39">
        <v>54204.678911151736</v>
      </c>
      <c r="AC17" s="39">
        <v>1898.0461513573998</v>
      </c>
      <c r="AD17" s="39">
        <v>0.77458141500000066</v>
      </c>
      <c r="AE17" s="39">
        <v>1898.8207327723999</v>
      </c>
      <c r="AF17" s="39">
        <v>52305.858178379334</v>
      </c>
      <c r="AG17" s="40">
        <v>55.330667397050192</v>
      </c>
      <c r="AI17" s="23"/>
    </row>
    <row r="18" spans="1:35" ht="15.75" thickBot="1" x14ac:dyDescent="0.3">
      <c r="A18" s="3"/>
      <c r="B18" s="11">
        <v>1998</v>
      </c>
      <c r="C18" s="12">
        <v>51650.342699559573</v>
      </c>
      <c r="D18" s="12">
        <v>4394.9971784376676</v>
      </c>
      <c r="E18" s="12">
        <v>56045.339877997249</v>
      </c>
      <c r="F18" s="12">
        <v>1495.4950439430947</v>
      </c>
      <c r="G18" s="12">
        <v>0.89667386366337909</v>
      </c>
      <c r="H18" s="12">
        <f t="shared" si="4"/>
        <v>1496.3917178067582</v>
      </c>
      <c r="I18" s="12">
        <v>0</v>
      </c>
      <c r="J18" s="12">
        <f t="shared" si="2"/>
        <v>54548.948160190492</v>
      </c>
      <c r="K18" s="12">
        <v>0</v>
      </c>
      <c r="L18" s="16">
        <f t="shared" si="1"/>
        <v>54548.948160190492</v>
      </c>
      <c r="M18" s="21">
        <f t="shared" si="3"/>
        <v>56045.339877997249</v>
      </c>
      <c r="O18" s="28">
        <v>1998</v>
      </c>
      <c r="P18" s="29">
        <v>51601.516000000003</v>
      </c>
      <c r="Q18" s="29">
        <v>4419.6445999999996</v>
      </c>
      <c r="R18" s="29">
        <v>56021.161</v>
      </c>
      <c r="S18" s="29">
        <v>1495.4949999999999</v>
      </c>
      <c r="T18" s="29">
        <v>0.89177229999999996</v>
      </c>
      <c r="U18" s="29">
        <v>1496.3868</v>
      </c>
      <c r="V18" s="29">
        <v>54524.773999999998</v>
      </c>
      <c r="W18" s="32">
        <v>52.572375999999998</v>
      </c>
      <c r="X18" s="4"/>
      <c r="Y18" s="38">
        <v>1998</v>
      </c>
      <c r="Z18" s="39">
        <v>51969.696510520211</v>
      </c>
      <c r="AA18" s="39">
        <v>4419.6631228867927</v>
      </c>
      <c r="AB18" s="39">
        <v>56389.359633407003</v>
      </c>
      <c r="AC18" s="39">
        <v>1863.3433907238646</v>
      </c>
      <c r="AD18" s="39">
        <v>0.89976220260000073</v>
      </c>
      <c r="AE18" s="39">
        <v>1864.2431529264645</v>
      </c>
      <c r="AF18" s="39">
        <v>54525.116480480538</v>
      </c>
      <c r="AG18" s="40">
        <v>52.587778343440064</v>
      </c>
      <c r="AI18" s="23"/>
    </row>
    <row r="19" spans="1:35" ht="15.75" thickBot="1" x14ac:dyDescent="0.3">
      <c r="A19" s="3"/>
      <c r="B19" s="11">
        <v>1999</v>
      </c>
      <c r="C19" s="12">
        <v>50399.724310895974</v>
      </c>
      <c r="D19" s="12">
        <v>4283.5445972925854</v>
      </c>
      <c r="E19" s="12">
        <v>54683.268908188555</v>
      </c>
      <c r="F19" s="12">
        <v>1508.6176595321958</v>
      </c>
      <c r="G19" s="12">
        <v>1.304462495458834</v>
      </c>
      <c r="H19" s="12">
        <f t="shared" si="4"/>
        <v>1509.9221220276547</v>
      </c>
      <c r="I19" s="12">
        <v>0</v>
      </c>
      <c r="J19" s="12">
        <f t="shared" si="2"/>
        <v>53173.346786160902</v>
      </c>
      <c r="K19" s="12">
        <v>0</v>
      </c>
      <c r="L19" s="16">
        <f t="shared" si="1"/>
        <v>53173.346786160902</v>
      </c>
      <c r="M19" s="21">
        <f t="shared" si="3"/>
        <v>54683.268908188555</v>
      </c>
      <c r="O19" s="28">
        <v>1999</v>
      </c>
      <c r="P19" s="29">
        <v>50535.743999999999</v>
      </c>
      <c r="Q19" s="29">
        <v>4319.2964000000002</v>
      </c>
      <c r="R19" s="29">
        <v>54855.040999999997</v>
      </c>
      <c r="S19" s="29">
        <v>1508.6177</v>
      </c>
      <c r="T19" s="29">
        <v>1.2105372999999999</v>
      </c>
      <c r="U19" s="29">
        <v>1509.8281999999999</v>
      </c>
      <c r="V19" s="29">
        <v>53345.213000000003</v>
      </c>
      <c r="W19" s="32">
        <v>55.798403999999998</v>
      </c>
      <c r="X19" s="4"/>
      <c r="Y19" s="38">
        <v>1999</v>
      </c>
      <c r="Z19" s="39">
        <v>50888.048180057602</v>
      </c>
      <c r="AA19" s="39">
        <v>4319.3203634863412</v>
      </c>
      <c r="AB19" s="39">
        <v>55207.36854354394</v>
      </c>
      <c r="AC19" s="39">
        <v>1860.5971409003621</v>
      </c>
      <c r="AD19" s="39">
        <v>1.238174996495309</v>
      </c>
      <c r="AE19" s="39">
        <v>1861.8353158968573</v>
      </c>
      <c r="AF19" s="39">
        <v>53345.53322764708</v>
      </c>
      <c r="AG19" s="40">
        <v>55.825275188937354</v>
      </c>
      <c r="AI19" s="23"/>
    </row>
    <row r="20" spans="1:35" ht="15.75" thickBot="1" x14ac:dyDescent="0.3">
      <c r="A20" s="3"/>
      <c r="B20" s="11">
        <v>2000</v>
      </c>
      <c r="C20" s="12">
        <v>50616.684879015091</v>
      </c>
      <c r="D20" s="12">
        <v>4309.6297116022542</v>
      </c>
      <c r="E20" s="12">
        <v>54926.314590617345</v>
      </c>
      <c r="F20" s="12">
        <v>1394.1426907880877</v>
      </c>
      <c r="G20" s="12">
        <v>2.2455896175303027</v>
      </c>
      <c r="H20" s="12">
        <f t="shared" si="4"/>
        <v>1396.3882804056182</v>
      </c>
      <c r="I20" s="12">
        <v>0</v>
      </c>
      <c r="J20" s="12">
        <f t="shared" si="2"/>
        <v>53529.926310211726</v>
      </c>
      <c r="K20" s="12">
        <v>0</v>
      </c>
      <c r="L20" s="16">
        <f t="shared" si="1"/>
        <v>53529.926310211726</v>
      </c>
      <c r="M20" s="21">
        <f t="shared" si="3"/>
        <v>54926.314590617345</v>
      </c>
      <c r="O20" s="28">
        <v>2000</v>
      </c>
      <c r="P20" s="29">
        <v>50803.400999999998</v>
      </c>
      <c r="Q20" s="29">
        <v>4345.9017000000003</v>
      </c>
      <c r="R20" s="29">
        <v>55149.303</v>
      </c>
      <c r="S20" s="29">
        <v>1445.1427000000001</v>
      </c>
      <c r="T20" s="29">
        <v>1.9415602000000001</v>
      </c>
      <c r="U20" s="29">
        <v>1447.0843</v>
      </c>
      <c r="V20" s="29">
        <v>53702.218999999997</v>
      </c>
      <c r="W20" s="32">
        <v>57.933176000000003</v>
      </c>
      <c r="X20" s="4"/>
      <c r="Y20" s="38">
        <v>2000</v>
      </c>
      <c r="Z20" s="39">
        <v>51165.999986787756</v>
      </c>
      <c r="AA20" s="39">
        <v>4345.9392180380364</v>
      </c>
      <c r="AB20" s="39">
        <v>55511.939204825794</v>
      </c>
      <c r="AC20" s="39">
        <v>1807.3919406704676</v>
      </c>
      <c r="AD20" s="39">
        <v>1.870280179277912</v>
      </c>
      <c r="AE20" s="39">
        <v>1809.2622208497455</v>
      </c>
      <c r="AF20" s="39">
        <v>53702.676983976045</v>
      </c>
      <c r="AG20" s="40">
        <v>58.430784256882482</v>
      </c>
      <c r="AI20" s="23"/>
    </row>
    <row r="21" spans="1:35" ht="15.75" thickBot="1" x14ac:dyDescent="0.3">
      <c r="A21" s="3"/>
      <c r="B21" s="11">
        <v>2001</v>
      </c>
      <c r="C21" s="12">
        <v>47104.10557455595</v>
      </c>
      <c r="D21" s="12">
        <v>3999.253192799953</v>
      </c>
      <c r="E21" s="12">
        <v>51103.358767355916</v>
      </c>
      <c r="F21" s="12">
        <v>1411.0494259788741</v>
      </c>
      <c r="G21" s="12">
        <v>4.5054263565201822</v>
      </c>
      <c r="H21" s="12">
        <f t="shared" si="4"/>
        <v>1415.5548523353943</v>
      </c>
      <c r="I21" s="12">
        <v>0</v>
      </c>
      <c r="J21" s="12">
        <f t="shared" si="2"/>
        <v>49687.803915020522</v>
      </c>
      <c r="K21" s="12">
        <v>0</v>
      </c>
      <c r="L21" s="16">
        <f t="shared" si="1"/>
        <v>49687.803915020522</v>
      </c>
      <c r="M21" s="21">
        <f t="shared" si="3"/>
        <v>51103.358767355916</v>
      </c>
      <c r="O21" s="28">
        <v>2001</v>
      </c>
      <c r="P21" s="29">
        <v>47304.832999999999</v>
      </c>
      <c r="Q21" s="29">
        <v>4039.0520999999999</v>
      </c>
      <c r="R21" s="29">
        <v>51343.885000000002</v>
      </c>
      <c r="S21" s="29">
        <v>1397.6413</v>
      </c>
      <c r="T21" s="29">
        <v>3.7325013999999999</v>
      </c>
      <c r="U21" s="29">
        <v>1401.3738000000001</v>
      </c>
      <c r="V21" s="29">
        <v>49942.510999999999</v>
      </c>
      <c r="W21" s="32">
        <v>59.889682000000001</v>
      </c>
      <c r="X21" s="4"/>
      <c r="Y21" s="38">
        <v>2001</v>
      </c>
      <c r="Z21" s="39">
        <v>47517.419316069158</v>
      </c>
      <c r="AA21" s="39">
        <v>4036.206184144728</v>
      </c>
      <c r="AB21" s="39">
        <v>51553.625500213886</v>
      </c>
      <c r="AC21" s="39">
        <v>1643.0230866604547</v>
      </c>
      <c r="AD21" s="39">
        <v>4.3374041179772416</v>
      </c>
      <c r="AE21" s="39">
        <v>1647.360490778432</v>
      </c>
      <c r="AF21" s="39">
        <v>49906.265009435454</v>
      </c>
      <c r="AG21" s="40">
        <v>59.229002984882513</v>
      </c>
      <c r="AI21" s="23"/>
    </row>
    <row r="22" spans="1:35" ht="15.75" thickBot="1" x14ac:dyDescent="0.3">
      <c r="A22" s="3"/>
      <c r="B22" s="11">
        <v>2002</v>
      </c>
      <c r="C22" s="12">
        <v>50133.478707097136</v>
      </c>
      <c r="D22" s="12">
        <v>4252.4484447642535</v>
      </c>
      <c r="E22" s="12">
        <v>54385.927151861397</v>
      </c>
      <c r="F22" s="12">
        <v>1592.136502316888</v>
      </c>
      <c r="G22" s="12">
        <v>12.895527969676159</v>
      </c>
      <c r="H22" s="12">
        <f t="shared" si="4"/>
        <v>1605.0320302865641</v>
      </c>
      <c r="I22" s="12">
        <v>0</v>
      </c>
      <c r="J22" s="12">
        <f t="shared" si="2"/>
        <v>52780.895121574831</v>
      </c>
      <c r="K22" s="12">
        <v>0</v>
      </c>
      <c r="L22" s="16">
        <f t="shared" si="1"/>
        <v>52780.895121574831</v>
      </c>
      <c r="M22" s="21">
        <f t="shared" si="3"/>
        <v>54385.927151861397</v>
      </c>
      <c r="O22" s="28">
        <v>2002</v>
      </c>
      <c r="P22" s="29">
        <v>50504.201999999997</v>
      </c>
      <c r="Q22" s="29">
        <v>4303.3251</v>
      </c>
      <c r="R22" s="29">
        <v>54807.527000000002</v>
      </c>
      <c r="S22" s="29">
        <v>1587.6928</v>
      </c>
      <c r="T22" s="29">
        <v>9.5612166999999992</v>
      </c>
      <c r="U22" s="29">
        <v>1597.2539999999999</v>
      </c>
      <c r="V22" s="29">
        <v>53210.273000000001</v>
      </c>
      <c r="W22" s="32">
        <v>57.106065000000001</v>
      </c>
      <c r="X22" s="4"/>
      <c r="Y22" s="38">
        <v>2002</v>
      </c>
      <c r="Z22" s="39">
        <v>50753.197814370345</v>
      </c>
      <c r="AA22" s="39">
        <v>4289.2553039865343</v>
      </c>
      <c r="AB22" s="39">
        <v>55042.453118356876</v>
      </c>
      <c r="AC22" s="39">
        <v>1995.6769676283054</v>
      </c>
      <c r="AD22" s="39">
        <v>9.9556626422324257</v>
      </c>
      <c r="AE22" s="39">
        <v>2005.6326302705379</v>
      </c>
      <c r="AF22" s="39">
        <v>53036.820488086341</v>
      </c>
      <c r="AG22" s="40">
        <v>56.907345489253487</v>
      </c>
      <c r="AI22" s="23"/>
    </row>
    <row r="23" spans="1:35" ht="15.75" thickBot="1" x14ac:dyDescent="0.3">
      <c r="A23" s="3"/>
      <c r="B23" s="11">
        <v>2003</v>
      </c>
      <c r="C23" s="12">
        <v>52023.771691689988</v>
      </c>
      <c r="D23" s="12">
        <v>4396.5676376694992</v>
      </c>
      <c r="E23" s="12">
        <v>56420.339329359507</v>
      </c>
      <c r="F23" s="12">
        <v>1713.1280477820385</v>
      </c>
      <c r="G23" s="12">
        <v>28.487662754537364</v>
      </c>
      <c r="H23" s="12">
        <f t="shared" si="4"/>
        <v>1741.6157105365758</v>
      </c>
      <c r="I23" s="12">
        <v>0</v>
      </c>
      <c r="J23" s="12">
        <f t="shared" si="2"/>
        <v>54678.723618822929</v>
      </c>
      <c r="K23" s="12">
        <v>0</v>
      </c>
      <c r="L23" s="16">
        <f t="shared" si="1"/>
        <v>54678.723618822929</v>
      </c>
      <c r="M23" s="21">
        <f t="shared" si="3"/>
        <v>56420.339329359507</v>
      </c>
      <c r="O23" s="28">
        <v>2003</v>
      </c>
      <c r="P23" s="29">
        <v>52445.087</v>
      </c>
      <c r="Q23" s="29">
        <v>4450.7106999999996</v>
      </c>
      <c r="R23" s="29">
        <v>56895.796999999999</v>
      </c>
      <c r="S23" s="29">
        <v>1704.5887</v>
      </c>
      <c r="T23" s="29">
        <v>18.952131000000001</v>
      </c>
      <c r="U23" s="29">
        <v>1723.5409</v>
      </c>
      <c r="V23" s="29">
        <v>55172.256999999998</v>
      </c>
      <c r="W23" s="32">
        <v>56.248283999999998</v>
      </c>
      <c r="X23" s="4"/>
      <c r="Y23" s="38">
        <v>2003</v>
      </c>
      <c r="Z23" s="39">
        <v>52795.549601039456</v>
      </c>
      <c r="AA23" s="39">
        <v>4445.5038193466962</v>
      </c>
      <c r="AB23" s="39">
        <v>57241.053420386153</v>
      </c>
      <c r="AC23" s="39">
        <v>2096.0079056738573</v>
      </c>
      <c r="AD23" s="39">
        <v>22.336429404747356</v>
      </c>
      <c r="AE23" s="39">
        <v>2118.3443350786047</v>
      </c>
      <c r="AF23" s="39">
        <v>55122.70908530755</v>
      </c>
      <c r="AG23" s="40">
        <v>56.06584987851646</v>
      </c>
      <c r="AI23" s="23"/>
    </row>
    <row r="24" spans="1:35" ht="15.75" thickBot="1" x14ac:dyDescent="0.3">
      <c r="A24" s="3"/>
      <c r="B24" s="11">
        <v>2004</v>
      </c>
      <c r="C24" s="12">
        <v>52955.182272691833</v>
      </c>
      <c r="D24" s="12">
        <v>4470.9734750586267</v>
      </c>
      <c r="E24" s="12">
        <v>57426.155747750461</v>
      </c>
      <c r="F24" s="12">
        <v>1740.956215809656</v>
      </c>
      <c r="G24" s="12">
        <v>50.618392305601475</v>
      </c>
      <c r="H24" s="12">
        <f t="shared" si="4"/>
        <v>1791.5746081152574</v>
      </c>
      <c r="I24" s="12">
        <v>0</v>
      </c>
      <c r="J24" s="12">
        <f t="shared" si="2"/>
        <v>55634.581139635207</v>
      </c>
      <c r="K24" s="12">
        <v>0</v>
      </c>
      <c r="L24" s="16">
        <f t="shared" si="1"/>
        <v>55634.581139635207</v>
      </c>
      <c r="M24" s="21">
        <f t="shared" si="3"/>
        <v>57426.155747750461</v>
      </c>
      <c r="O24" s="28">
        <v>2004</v>
      </c>
      <c r="P24" s="29">
        <v>53439.642999999996</v>
      </c>
      <c r="Q24" s="29">
        <v>4529.9480999999996</v>
      </c>
      <c r="R24" s="29">
        <v>57969.591</v>
      </c>
      <c r="S24" s="29">
        <v>1733.2697000000001</v>
      </c>
      <c r="T24" s="29">
        <v>32.733866999999996</v>
      </c>
      <c r="U24" s="29">
        <v>1766.0035</v>
      </c>
      <c r="V24" s="29">
        <v>56203.588000000003</v>
      </c>
      <c r="W24" s="32">
        <v>56.988328000000003</v>
      </c>
      <c r="X24" s="4"/>
      <c r="Y24" s="38">
        <v>2004</v>
      </c>
      <c r="Z24" s="39">
        <v>53596.721062339035</v>
      </c>
      <c r="AA24" s="39">
        <v>4526.1607542325255</v>
      </c>
      <c r="AB24" s="39">
        <v>58122.881816571564</v>
      </c>
      <c r="AC24" s="39">
        <v>1913.5525354252147</v>
      </c>
      <c r="AD24" s="39">
        <v>38.745188287060323</v>
      </c>
      <c r="AE24" s="39">
        <v>1952.297723712275</v>
      </c>
      <c r="AF24" s="39">
        <v>56170.584092859288</v>
      </c>
      <c r="AG24" s="40">
        <v>57.071111983463148</v>
      </c>
      <c r="AI24" s="23"/>
    </row>
    <row r="25" spans="1:35" ht="15.75" thickBot="1" x14ac:dyDescent="0.3">
      <c r="A25" s="3"/>
      <c r="B25" s="11">
        <v>2005</v>
      </c>
      <c r="C25" s="12">
        <v>55293.579268275062</v>
      </c>
      <c r="D25" s="12">
        <v>4659.9322001780529</v>
      </c>
      <c r="E25" s="12">
        <v>59953.511468453122</v>
      </c>
      <c r="F25" s="12">
        <v>1779.9809393024839</v>
      </c>
      <c r="G25" s="12">
        <v>76.443211769346888</v>
      </c>
      <c r="H25" s="12">
        <f t="shared" si="4"/>
        <v>1856.4241510718307</v>
      </c>
      <c r="I25" s="12">
        <v>0</v>
      </c>
      <c r="J25" s="12">
        <f t="shared" si="2"/>
        <v>58097.087317381294</v>
      </c>
      <c r="K25" s="12">
        <v>0</v>
      </c>
      <c r="L25" s="16">
        <f t="shared" si="1"/>
        <v>58097.087317381294</v>
      </c>
      <c r="M25" s="21">
        <f t="shared" si="3"/>
        <v>59953.511468453122</v>
      </c>
      <c r="O25" s="28">
        <v>2005</v>
      </c>
      <c r="P25" s="29">
        <v>55642.794000000002</v>
      </c>
      <c r="Q25" s="29">
        <v>4712.2759999999998</v>
      </c>
      <c r="R25" s="29">
        <v>60355.07</v>
      </c>
      <c r="S25" s="29">
        <v>1771.5817999999999</v>
      </c>
      <c r="T25" s="29">
        <v>47.428964000000001</v>
      </c>
      <c r="U25" s="29">
        <v>1819.0108</v>
      </c>
      <c r="V25" s="29">
        <v>58536.059000000001</v>
      </c>
      <c r="W25" s="32">
        <v>54.923008000000003</v>
      </c>
      <c r="X25" s="4"/>
      <c r="Y25" s="38">
        <v>2005</v>
      </c>
      <c r="Z25" s="39">
        <v>55840.643650917031</v>
      </c>
      <c r="AA25" s="39">
        <v>4716.4449882874706</v>
      </c>
      <c r="AB25" s="39">
        <v>60557.088639204499</v>
      </c>
      <c r="AC25" s="39">
        <v>1913.9049656458963</v>
      </c>
      <c r="AD25" s="39">
        <v>58.492908266931281</v>
      </c>
      <c r="AE25" s="39">
        <v>1972.3978739128274</v>
      </c>
      <c r="AF25" s="39">
        <v>58584.690765291671</v>
      </c>
      <c r="AG25" s="40">
        <v>54.832170775849946</v>
      </c>
      <c r="AI25" s="23"/>
    </row>
    <row r="26" spans="1:35" ht="15.75" thickBot="1" x14ac:dyDescent="0.3">
      <c r="A26" s="3"/>
      <c r="B26" s="11">
        <v>2006</v>
      </c>
      <c r="C26" s="12">
        <v>60352.965652195795</v>
      </c>
      <c r="D26" s="12">
        <v>5121.6838258621665</v>
      </c>
      <c r="E26" s="12">
        <v>65474.64947805796</v>
      </c>
      <c r="F26" s="12">
        <v>1781.0307911619973</v>
      </c>
      <c r="G26" s="12">
        <v>109.08691433920363</v>
      </c>
      <c r="H26" s="12">
        <f t="shared" si="4"/>
        <v>1890.1177055012008</v>
      </c>
      <c r="I26" s="12">
        <v>0</v>
      </c>
      <c r="J26" s="12">
        <f t="shared" si="2"/>
        <v>63584.531772556758</v>
      </c>
      <c r="K26" s="12">
        <v>0</v>
      </c>
      <c r="L26" s="16">
        <f t="shared" si="1"/>
        <v>63584.531772556758</v>
      </c>
      <c r="M26" s="21">
        <f t="shared" si="3"/>
        <v>65474.64947805796</v>
      </c>
      <c r="O26" s="28">
        <v>2006</v>
      </c>
      <c r="P26" s="29">
        <v>60765.048000000003</v>
      </c>
      <c r="Q26" s="29">
        <v>5183.4129999999996</v>
      </c>
      <c r="R26" s="29">
        <v>65948.460999999996</v>
      </c>
      <c r="S26" s="29">
        <v>1777.1335999999999</v>
      </c>
      <c r="T26" s="29">
        <v>67.564038999999994</v>
      </c>
      <c r="U26" s="29">
        <v>1844.6976</v>
      </c>
      <c r="V26" s="29">
        <v>64103.762999999999</v>
      </c>
      <c r="W26" s="32">
        <v>51.739435999999998</v>
      </c>
      <c r="X26" s="4"/>
      <c r="Y26" s="38">
        <v>2006</v>
      </c>
      <c r="Z26" s="39">
        <v>61020.88911520275</v>
      </c>
      <c r="AA26" s="39">
        <v>5189.8323404942093</v>
      </c>
      <c r="AB26" s="39">
        <v>66210.721455696956</v>
      </c>
      <c r="AC26" s="39">
        <v>1950.759351062698</v>
      </c>
      <c r="AD26" s="39">
        <v>82.070156283785892</v>
      </c>
      <c r="AE26" s="39">
        <v>2032.829507346484</v>
      </c>
      <c r="AF26" s="39">
        <v>64177.891948350472</v>
      </c>
      <c r="AG26" s="40">
        <v>51.685435194126953</v>
      </c>
      <c r="AI26" s="23"/>
    </row>
    <row r="27" spans="1:35" ht="15.75" thickBot="1" x14ac:dyDescent="0.3">
      <c r="A27" s="3"/>
      <c r="B27" s="11">
        <v>2007</v>
      </c>
      <c r="C27" s="12">
        <v>59238.483382635233</v>
      </c>
      <c r="D27" s="12">
        <v>5006.1324136942703</v>
      </c>
      <c r="E27" s="12">
        <v>64244.615796329505</v>
      </c>
      <c r="F27" s="12">
        <v>1772.6208973761827</v>
      </c>
      <c r="G27" s="12">
        <v>154.86338778821229</v>
      </c>
      <c r="H27" s="12">
        <f t="shared" si="4"/>
        <v>1927.484285164395</v>
      </c>
      <c r="I27" s="12">
        <v>0</v>
      </c>
      <c r="J27" s="12">
        <f t="shared" si="2"/>
        <v>62317.131511165113</v>
      </c>
      <c r="K27" s="12">
        <v>0</v>
      </c>
      <c r="L27" s="16">
        <f t="shared" si="1"/>
        <v>62317.131511165113</v>
      </c>
      <c r="M27" s="21">
        <f t="shared" si="3"/>
        <v>64244.615796329505</v>
      </c>
      <c r="O27" s="28">
        <v>2007</v>
      </c>
      <c r="P27" s="29">
        <v>59691.398000000001</v>
      </c>
      <c r="Q27" s="29">
        <v>5069.8311000000003</v>
      </c>
      <c r="R27" s="29">
        <v>64761.228999999999</v>
      </c>
      <c r="S27" s="29">
        <v>1751.3405</v>
      </c>
      <c r="T27" s="29">
        <v>93.943584000000001</v>
      </c>
      <c r="U27" s="29">
        <v>1845.2841000000001</v>
      </c>
      <c r="V27" s="29">
        <v>62915.945</v>
      </c>
      <c r="W27" s="32">
        <v>53.674515</v>
      </c>
      <c r="X27" s="4"/>
      <c r="Y27" s="38">
        <v>2007</v>
      </c>
      <c r="Z27" s="39">
        <v>59962.122476999226</v>
      </c>
      <c r="AA27" s="39">
        <v>5077.8545379916568</v>
      </c>
      <c r="AB27" s="39">
        <v>65039.97701499088</v>
      </c>
      <c r="AC27" s="39">
        <v>1919.2670824042182</v>
      </c>
      <c r="AD27" s="39">
        <v>111.99684095522414</v>
      </c>
      <c r="AE27" s="39">
        <v>2031.2639233594423</v>
      </c>
      <c r="AF27" s="39">
        <v>63008.713091631435</v>
      </c>
      <c r="AG27" s="40">
        <v>53.712134430338722</v>
      </c>
      <c r="AI27" s="23"/>
    </row>
    <row r="28" spans="1:35" ht="15.75" thickBot="1" x14ac:dyDescent="0.3">
      <c r="A28" s="3"/>
      <c r="B28" s="11">
        <v>2008</v>
      </c>
      <c r="C28" s="12">
        <v>58540.316653316266</v>
      </c>
      <c r="D28" s="12">
        <v>4949.4900537481162</v>
      </c>
      <c r="E28" s="12">
        <v>63489.806707064396</v>
      </c>
      <c r="F28" s="12">
        <v>1843.7134792227098</v>
      </c>
      <c r="G28" s="12">
        <v>201.56312618681284</v>
      </c>
      <c r="H28" s="12">
        <f t="shared" si="4"/>
        <v>2045.2766054095227</v>
      </c>
      <c r="I28" s="12">
        <v>0</v>
      </c>
      <c r="J28" s="12">
        <f t="shared" si="2"/>
        <v>61444.530101654876</v>
      </c>
      <c r="K28" s="12">
        <v>0</v>
      </c>
      <c r="L28" s="16">
        <f t="shared" si="1"/>
        <v>61444.530101654876</v>
      </c>
      <c r="M28" s="21">
        <f t="shared" si="3"/>
        <v>63489.806707064396</v>
      </c>
      <c r="O28" s="28">
        <v>2008</v>
      </c>
      <c r="P28" s="29">
        <v>58639.711000000003</v>
      </c>
      <c r="Q28" s="29">
        <v>4989.5070999999998</v>
      </c>
      <c r="R28" s="29">
        <v>63629.218000000001</v>
      </c>
      <c r="S28" s="29">
        <v>1813.4709</v>
      </c>
      <c r="T28" s="29">
        <v>189.73097999999999</v>
      </c>
      <c r="U28" s="29">
        <v>2003.2019</v>
      </c>
      <c r="V28" s="29">
        <v>61626.016000000003</v>
      </c>
      <c r="W28" s="32">
        <v>54.749996000000003</v>
      </c>
      <c r="X28" s="4"/>
      <c r="Y28" s="38">
        <v>2008</v>
      </c>
      <c r="Z28" s="39">
        <v>58881.626938819143</v>
      </c>
      <c r="AA28" s="39">
        <v>5004.8485025725813</v>
      </c>
      <c r="AB28" s="39">
        <v>63886.475441391725</v>
      </c>
      <c r="AC28" s="39">
        <v>1894.4936278249602</v>
      </c>
      <c r="AD28" s="39">
        <v>165.62124879277374</v>
      </c>
      <c r="AE28" s="39">
        <v>2060.1148766177339</v>
      </c>
      <c r="AF28" s="39">
        <v>61826.36056477399</v>
      </c>
      <c r="AG28" s="40">
        <v>55.033491586482278</v>
      </c>
      <c r="AI28" s="23"/>
    </row>
    <row r="29" spans="1:35" ht="15.75" thickBot="1" x14ac:dyDescent="0.3">
      <c r="A29" s="3"/>
      <c r="B29" s="11">
        <v>2009</v>
      </c>
      <c r="C29" s="12">
        <v>55993.030418101393</v>
      </c>
      <c r="D29" s="12">
        <v>4700.1754574822371</v>
      </c>
      <c r="E29" s="12">
        <v>60693.205875583641</v>
      </c>
      <c r="F29" s="12">
        <v>1820.8286731470266</v>
      </c>
      <c r="G29" s="12">
        <v>281.70156256290136</v>
      </c>
      <c r="H29" s="12">
        <f t="shared" si="4"/>
        <v>2102.5302357099281</v>
      </c>
      <c r="I29" s="12">
        <v>0</v>
      </c>
      <c r="J29" s="12">
        <f t="shared" si="2"/>
        <v>58590.675639873712</v>
      </c>
      <c r="K29" s="12">
        <v>0</v>
      </c>
      <c r="L29" s="16">
        <f t="shared" si="1"/>
        <v>58590.675639873712</v>
      </c>
      <c r="M29" s="21">
        <f t="shared" si="3"/>
        <v>60693.205875583641</v>
      </c>
      <c r="O29" s="28">
        <v>2009</v>
      </c>
      <c r="P29" s="29">
        <v>56067.328999999998</v>
      </c>
      <c r="Q29" s="29">
        <v>4732.8495999999996</v>
      </c>
      <c r="R29" s="29">
        <v>60800.178999999996</v>
      </c>
      <c r="S29" s="29">
        <v>1803.4127000000001</v>
      </c>
      <c r="T29" s="29">
        <v>276.38684000000001</v>
      </c>
      <c r="U29" s="29">
        <v>2079.7995000000001</v>
      </c>
      <c r="V29" s="29">
        <v>58720.38</v>
      </c>
      <c r="W29" s="32">
        <v>55.775072999999999</v>
      </c>
      <c r="X29" s="4"/>
      <c r="Y29" s="38">
        <v>2009</v>
      </c>
      <c r="Z29" s="39">
        <v>59277.838746446694</v>
      </c>
      <c r="AA29" s="39">
        <v>5008.0899208691962</v>
      </c>
      <c r="AB29" s="39">
        <v>64285.928667315893</v>
      </c>
      <c r="AC29" s="39">
        <v>1915.8420333966205</v>
      </c>
      <c r="AD29" s="39">
        <v>261.72561256814618</v>
      </c>
      <c r="AE29" s="39">
        <v>2177.5676459647666</v>
      </c>
      <c r="AF29" s="39">
        <v>62108.361021351127</v>
      </c>
      <c r="AG29" s="40">
        <v>53.321679242028452</v>
      </c>
      <c r="AI29" s="23"/>
    </row>
    <row r="30" spans="1:35" ht="15.75" thickBot="1" x14ac:dyDescent="0.3">
      <c r="A30" s="3"/>
      <c r="B30" s="11">
        <v>2010</v>
      </c>
      <c r="C30" s="12">
        <v>59307.095313430422</v>
      </c>
      <c r="D30" s="12">
        <v>4988.4874190283135</v>
      </c>
      <c r="E30" s="12">
        <v>64295.582732458744</v>
      </c>
      <c r="F30" s="12">
        <v>1860.0963882988585</v>
      </c>
      <c r="G30" s="12">
        <v>375.20696137900421</v>
      </c>
      <c r="H30" s="12">
        <f t="shared" si="4"/>
        <v>2235.3033496778626</v>
      </c>
      <c r="I30" s="12">
        <v>0</v>
      </c>
      <c r="J30" s="12">
        <f t="shared" si="2"/>
        <v>62060.279382780878</v>
      </c>
      <c r="K30" s="12">
        <v>0</v>
      </c>
      <c r="L30" s="16">
        <f t="shared" si="1"/>
        <v>62060.279382780878</v>
      </c>
      <c r="M30" s="21">
        <f t="shared" si="3"/>
        <v>64295.582732458744</v>
      </c>
      <c r="O30" s="28">
        <v>2010</v>
      </c>
      <c r="P30" s="29">
        <v>59668.010999999999</v>
      </c>
      <c r="Q30" s="29">
        <v>5040.7001</v>
      </c>
      <c r="R30" s="29">
        <v>64708.711000000003</v>
      </c>
      <c r="S30" s="29">
        <v>1830.874</v>
      </c>
      <c r="T30" s="29">
        <v>368.01794000000001</v>
      </c>
      <c r="U30" s="29">
        <v>2198.8919000000001</v>
      </c>
      <c r="V30" s="29">
        <v>62509.819000000003</v>
      </c>
      <c r="W30" s="32">
        <v>51.320633999999998</v>
      </c>
      <c r="X30" s="4"/>
      <c r="Y30" s="38">
        <v>2010</v>
      </c>
      <c r="Z30" s="39">
        <v>59680.796294577507</v>
      </c>
      <c r="AA30" s="39">
        <v>5035.6527064155798</v>
      </c>
      <c r="AB30" s="39">
        <v>64716.449000993089</v>
      </c>
      <c r="AC30" s="39">
        <v>1921.2682662531906</v>
      </c>
      <c r="AD30" s="39">
        <v>336.10468370263021</v>
      </c>
      <c r="AE30" s="39">
        <v>2257.3729499558208</v>
      </c>
      <c r="AF30" s="39">
        <v>62459.076051037271</v>
      </c>
      <c r="AG30" s="40">
        <v>53.11233040964833</v>
      </c>
      <c r="AI30" s="23"/>
    </row>
    <row r="31" spans="1:35" ht="15.75" thickBot="1" x14ac:dyDescent="0.3">
      <c r="A31" s="3"/>
      <c r="B31" s="11">
        <v>2011</v>
      </c>
      <c r="C31" s="12">
        <v>56022.527224238926</v>
      </c>
      <c r="D31" s="12">
        <v>4677.2949212030489</v>
      </c>
      <c r="E31" s="12">
        <v>60699.822145441976</v>
      </c>
      <c r="F31" s="12">
        <v>1896.6735757505567</v>
      </c>
      <c r="G31" s="12">
        <v>512.82509590951213</v>
      </c>
      <c r="H31" s="12">
        <f t="shared" si="4"/>
        <v>2409.4986716600688</v>
      </c>
      <c r="I31" s="12">
        <v>0</v>
      </c>
      <c r="J31" s="12">
        <f t="shared" si="2"/>
        <v>58290.323473781908</v>
      </c>
      <c r="K31" s="12">
        <v>0</v>
      </c>
      <c r="L31" s="16">
        <f t="shared" si="1"/>
        <v>58290.323473781908</v>
      </c>
      <c r="M31" s="21">
        <f t="shared" si="3"/>
        <v>60699.822145441976</v>
      </c>
      <c r="O31" s="28">
        <v>2011</v>
      </c>
      <c r="P31" s="29">
        <v>56325.071000000004</v>
      </c>
      <c r="Q31" s="29">
        <v>4723.5388999999996</v>
      </c>
      <c r="R31" s="29">
        <v>61048.61</v>
      </c>
      <c r="S31" s="29">
        <v>1852.9938999999999</v>
      </c>
      <c r="T31" s="29">
        <v>492.93515000000002</v>
      </c>
      <c r="U31" s="29">
        <v>2345.9290000000001</v>
      </c>
      <c r="V31" s="29">
        <v>58702.680999999997</v>
      </c>
      <c r="W31" s="32">
        <v>55.024745000000003</v>
      </c>
      <c r="X31" s="4"/>
      <c r="Y31" s="38">
        <v>2011</v>
      </c>
      <c r="Z31" s="39">
        <v>60509.601140839557</v>
      </c>
      <c r="AA31" s="39">
        <v>5101.8506069124924</v>
      </c>
      <c r="AB31" s="39">
        <v>65611.451747752057</v>
      </c>
      <c r="AC31" s="39">
        <v>1922.9684429869244</v>
      </c>
      <c r="AD31" s="39">
        <v>406.81363594287455</v>
      </c>
      <c r="AE31" s="39">
        <v>2329.7820789297989</v>
      </c>
      <c r="AF31" s="39">
        <v>63281.669668822258</v>
      </c>
      <c r="AG31" s="40">
        <v>52.984425279313214</v>
      </c>
      <c r="AI31" s="23"/>
    </row>
    <row r="32" spans="1:35" ht="15.75" thickBot="1" x14ac:dyDescent="0.3">
      <c r="A32" s="3"/>
      <c r="B32" s="11">
        <v>2012</v>
      </c>
      <c r="C32" s="12">
        <v>57551.84886518382</v>
      </c>
      <c r="D32" s="12">
        <v>4800.2025715779209</v>
      </c>
      <c r="E32" s="12">
        <v>62352.051436761743</v>
      </c>
      <c r="F32" s="12">
        <v>1891.3211778940668</v>
      </c>
      <c r="G32" s="12">
        <v>700.21511113510383</v>
      </c>
      <c r="H32" s="12">
        <f t="shared" si="4"/>
        <v>2591.5362890291708</v>
      </c>
      <c r="I32" s="12">
        <v>0</v>
      </c>
      <c r="J32" s="12">
        <f t="shared" si="2"/>
        <v>59760.515147732571</v>
      </c>
      <c r="K32" s="12">
        <v>0</v>
      </c>
      <c r="L32" s="16">
        <f t="shared" si="1"/>
        <v>59760.515147732571</v>
      </c>
      <c r="M32" s="21">
        <f t="shared" si="3"/>
        <v>62352.051436761743</v>
      </c>
      <c r="O32" s="28">
        <v>2012</v>
      </c>
      <c r="P32" s="29">
        <v>57638.972999999998</v>
      </c>
      <c r="Q32" s="29">
        <v>4831.0304999999998</v>
      </c>
      <c r="R32" s="29">
        <v>62470.004000000001</v>
      </c>
      <c r="S32" s="29">
        <v>1856.7950000000001</v>
      </c>
      <c r="T32" s="29">
        <v>682.60171000000003</v>
      </c>
      <c r="U32" s="29">
        <v>2539.3968</v>
      </c>
      <c r="V32" s="29">
        <v>59930.607000000004</v>
      </c>
      <c r="W32" s="32">
        <v>54.947169000000002</v>
      </c>
      <c r="X32" s="4"/>
      <c r="Y32" s="38">
        <v>2012</v>
      </c>
      <c r="Z32" s="39">
        <v>61493.621608551301</v>
      </c>
      <c r="AA32" s="39">
        <v>5182.0017931873472</v>
      </c>
      <c r="AB32" s="39">
        <v>66675.623401738645</v>
      </c>
      <c r="AC32" s="39">
        <v>1924.6686197206579</v>
      </c>
      <c r="AD32" s="39">
        <v>476.98434745878541</v>
      </c>
      <c r="AE32" s="39">
        <v>2401.6529671794433</v>
      </c>
      <c r="AF32" s="39">
        <v>64273.970434559204</v>
      </c>
      <c r="AG32" s="40">
        <v>52.907267154694509</v>
      </c>
      <c r="AI32" s="23"/>
    </row>
    <row r="33" spans="1:35" ht="15.75" thickBot="1" x14ac:dyDescent="0.3">
      <c r="A33" s="3"/>
      <c r="B33" s="11">
        <v>2013</v>
      </c>
      <c r="C33" s="12">
        <v>58694.812500842076</v>
      </c>
      <c r="D33" s="12">
        <v>4886.389562914178</v>
      </c>
      <c r="E33" s="12">
        <v>63581.202063756253</v>
      </c>
      <c r="F33" s="12">
        <v>1926.486216056034</v>
      </c>
      <c r="G33" s="12">
        <v>944.94909252181299</v>
      </c>
      <c r="H33" s="12">
        <f t="shared" si="4"/>
        <v>2871.4353085778471</v>
      </c>
      <c r="I33" s="12">
        <v>0</v>
      </c>
      <c r="J33" s="12">
        <f t="shared" si="2"/>
        <v>60709.766755178403</v>
      </c>
      <c r="K33" s="12">
        <v>0</v>
      </c>
      <c r="L33" s="16">
        <f t="shared" si="1"/>
        <v>60709.766755178403</v>
      </c>
      <c r="M33" s="21">
        <f t="shared" si="3"/>
        <v>63581.202063756253</v>
      </c>
      <c r="O33" s="28">
        <v>2013</v>
      </c>
      <c r="P33" s="29">
        <v>58926.461000000003</v>
      </c>
      <c r="Q33" s="29">
        <v>4943.1662999999999</v>
      </c>
      <c r="R33" s="29">
        <v>63869.627999999997</v>
      </c>
      <c r="S33" s="29">
        <v>1842.6819</v>
      </c>
      <c r="T33" s="29">
        <v>877.94573000000003</v>
      </c>
      <c r="U33" s="29">
        <v>2720.6275999999998</v>
      </c>
      <c r="V33" s="29">
        <v>61149</v>
      </c>
      <c r="W33" s="32">
        <v>53.034022999999998</v>
      </c>
      <c r="X33" s="4"/>
      <c r="Y33" s="38">
        <v>2013</v>
      </c>
      <c r="Z33" s="39">
        <v>62466.38416111852</v>
      </c>
      <c r="AA33" s="39">
        <v>5260.6940528511004</v>
      </c>
      <c r="AB33" s="39">
        <v>67727.078213969624</v>
      </c>
      <c r="AC33" s="39">
        <v>1925.8512740284878</v>
      </c>
      <c r="AD33" s="39">
        <v>547.96801280299553</v>
      </c>
      <c r="AE33" s="39">
        <v>2473.8192868314832</v>
      </c>
      <c r="AF33" s="39">
        <v>65253.258927138144</v>
      </c>
      <c r="AG33" s="40">
        <v>52.919062739325781</v>
      </c>
      <c r="AI33" s="23"/>
    </row>
    <row r="34" spans="1:35" ht="15.75" thickBot="1" x14ac:dyDescent="0.3">
      <c r="A34" s="3"/>
      <c r="B34" s="11">
        <v>2014</v>
      </c>
      <c r="C34" s="12">
        <v>60379.028415813627</v>
      </c>
      <c r="D34" s="12">
        <v>4973.1089916127194</v>
      </c>
      <c r="E34" s="12">
        <v>65352.137407426344</v>
      </c>
      <c r="F34" s="12">
        <v>2104.2594401036163</v>
      </c>
      <c r="G34" s="12">
        <v>1311.2106568848099</v>
      </c>
      <c r="H34" s="12">
        <f t="shared" si="4"/>
        <v>3415.4700969884261</v>
      </c>
      <c r="I34" s="12">
        <v>154.62</v>
      </c>
      <c r="J34" s="12">
        <f t="shared" si="2"/>
        <v>61782.047310437913</v>
      </c>
      <c r="K34" s="12">
        <v>0</v>
      </c>
      <c r="L34" s="16">
        <f t="shared" si="1"/>
        <v>61782.047310437913</v>
      </c>
      <c r="M34" s="21">
        <f t="shared" si="3"/>
        <v>65197.517407426341</v>
      </c>
      <c r="O34" s="28">
        <v>2014</v>
      </c>
      <c r="P34" s="29">
        <v>60423.716</v>
      </c>
      <c r="Q34" s="29">
        <v>5044.3442999999997</v>
      </c>
      <c r="R34" s="29">
        <v>65468.06</v>
      </c>
      <c r="S34" s="29">
        <v>1883.9937</v>
      </c>
      <c r="T34" s="29">
        <v>1129.8458000000001</v>
      </c>
      <c r="U34" s="29">
        <v>3013.8395999999998</v>
      </c>
      <c r="V34" s="29">
        <v>62454.220999999998</v>
      </c>
      <c r="W34" s="32">
        <v>52.465629999999997</v>
      </c>
      <c r="X34" s="4"/>
      <c r="Y34" s="38">
        <v>2014</v>
      </c>
      <c r="Z34" s="39">
        <v>63235.40914645938</v>
      </c>
      <c r="AA34" s="39">
        <v>5321.135868409131</v>
      </c>
      <c r="AB34" s="39">
        <v>68556.545014868505</v>
      </c>
      <c r="AC34" s="39">
        <v>1927.0495903732412</v>
      </c>
      <c r="AD34" s="39">
        <v>618.82965084312809</v>
      </c>
      <c r="AE34" s="39">
        <v>2545.8792412163693</v>
      </c>
      <c r="AF34" s="39">
        <v>66010.66577365213</v>
      </c>
      <c r="AG34" s="40">
        <v>52.896698676924792</v>
      </c>
      <c r="AI34" s="23"/>
    </row>
    <row r="35" spans="1:35" ht="15.75" thickBot="1" x14ac:dyDescent="0.3">
      <c r="A35" s="3"/>
      <c r="B35" s="11">
        <v>2015</v>
      </c>
      <c r="C35" s="12">
        <v>60839.575739588588</v>
      </c>
      <c r="D35" s="12">
        <v>4984.7212960109846</v>
      </c>
      <c r="E35" s="12">
        <v>65824.297035599593</v>
      </c>
      <c r="F35" s="12">
        <v>2043.5862611455639</v>
      </c>
      <c r="G35" s="12">
        <v>1839.5682656919644</v>
      </c>
      <c r="H35" s="12">
        <f t="shared" si="4"/>
        <v>3883.1545268375285</v>
      </c>
      <c r="I35" s="12">
        <v>140.69999999999999</v>
      </c>
      <c r="J35" s="12">
        <f t="shared" si="2"/>
        <v>61800.442508762069</v>
      </c>
      <c r="K35" s="12">
        <v>0</v>
      </c>
      <c r="L35" s="16">
        <f t="shared" si="1"/>
        <v>61800.442508762069</v>
      </c>
      <c r="M35" s="21">
        <f t="shared" si="3"/>
        <v>65683.597035599596</v>
      </c>
      <c r="O35" s="28">
        <v>2015</v>
      </c>
      <c r="P35" s="29">
        <v>61605.269</v>
      </c>
      <c r="Q35" s="29">
        <v>5126.0294999999996</v>
      </c>
      <c r="R35" s="29">
        <v>66731.297999999995</v>
      </c>
      <c r="S35" s="29">
        <v>1976.5977</v>
      </c>
      <c r="T35" s="29">
        <v>1295.2955999999999</v>
      </c>
      <c r="U35" s="29">
        <v>3271.8933999999999</v>
      </c>
      <c r="V35" s="29">
        <v>63459.404999999999</v>
      </c>
      <c r="W35" s="32">
        <v>51.973354999999998</v>
      </c>
      <c r="X35" s="4"/>
      <c r="Y35" s="38">
        <v>2015</v>
      </c>
      <c r="Z35" s="39">
        <v>64025.030891304981</v>
      </c>
      <c r="AA35" s="39">
        <v>5383.1909208815414</v>
      </c>
      <c r="AB35" s="39">
        <v>69408.22181218653</v>
      </c>
      <c r="AC35" s="39">
        <v>1928.2638446183125</v>
      </c>
      <c r="AD35" s="39">
        <v>689.7719724968822</v>
      </c>
      <c r="AE35" s="39">
        <v>2618.0358171151947</v>
      </c>
      <c r="AF35" s="39">
        <v>66790.185995071341</v>
      </c>
      <c r="AG35" s="40">
        <v>52.861775783797533</v>
      </c>
      <c r="AI35" s="23"/>
    </row>
    <row r="36" spans="1:35" ht="15.75" thickBot="1" x14ac:dyDescent="0.3">
      <c r="A36" s="3"/>
      <c r="B36" s="11">
        <v>2016</v>
      </c>
      <c r="C36" s="12">
        <v>61936.110832882019</v>
      </c>
      <c r="D36" s="12">
        <v>4995.2020985418685</v>
      </c>
      <c r="E36" s="12">
        <v>66931.31293142389</v>
      </c>
      <c r="F36" s="12">
        <v>2102.3576387710573</v>
      </c>
      <c r="G36" s="12">
        <v>2542.1749916065924</v>
      </c>
      <c r="H36" s="12">
        <f t="shared" si="4"/>
        <v>4644.5326303776492</v>
      </c>
      <c r="I36" s="12">
        <v>169.5</v>
      </c>
      <c r="J36" s="12">
        <f t="shared" si="2"/>
        <v>62117.280301046238</v>
      </c>
      <c r="K36" s="12">
        <v>0</v>
      </c>
      <c r="L36" s="16">
        <f t="shared" si="1"/>
        <v>62117.280301046238</v>
      </c>
      <c r="M36" s="21">
        <f t="shared" si="3"/>
        <v>66761.81293142389</v>
      </c>
      <c r="O36" s="28">
        <v>2016</v>
      </c>
      <c r="P36" s="29">
        <v>62269.571000000004</v>
      </c>
      <c r="Q36" s="29">
        <v>5172.3440000000001</v>
      </c>
      <c r="R36" s="29">
        <v>67441.914999999994</v>
      </c>
      <c r="S36" s="29">
        <v>2003.268</v>
      </c>
      <c r="T36" s="29">
        <v>1399.9619</v>
      </c>
      <c r="U36" s="29">
        <v>3403.2298999999998</v>
      </c>
      <c r="V36" s="29">
        <v>64038.684999999998</v>
      </c>
      <c r="W36" s="32">
        <v>51.935470000000002</v>
      </c>
      <c r="X36" s="4"/>
      <c r="Y36" s="38">
        <v>2016</v>
      </c>
      <c r="Z36" s="39">
        <v>64825.947508975842</v>
      </c>
      <c r="AA36" s="39">
        <v>5446.1562639036347</v>
      </c>
      <c r="AB36" s="39">
        <v>70272.103772879476</v>
      </c>
      <c r="AC36" s="39">
        <v>1929.4943199439892</v>
      </c>
      <c r="AD36" s="39">
        <v>760.6950277763674</v>
      </c>
      <c r="AE36" s="39">
        <v>2690.1893477203566</v>
      </c>
      <c r="AF36" s="39">
        <v>67581.914425159121</v>
      </c>
      <c r="AG36" s="40">
        <v>52.824544271250495</v>
      </c>
      <c r="AI36" s="23"/>
    </row>
    <row r="37" spans="1:35" ht="15.75" thickBot="1" x14ac:dyDescent="0.3">
      <c r="A37" s="3"/>
      <c r="B37" s="11">
        <v>2017</v>
      </c>
      <c r="C37" s="12">
        <v>60859.475337438096</v>
      </c>
      <c r="D37" s="12">
        <v>4835.4712359425557</v>
      </c>
      <c r="E37" s="12">
        <v>65694.946573380643</v>
      </c>
      <c r="F37" s="12">
        <v>2241.2762779915743</v>
      </c>
      <c r="G37" s="12">
        <v>3114.0415072969313</v>
      </c>
      <c r="H37" s="12">
        <f t="shared" si="4"/>
        <v>5355.3177852885055</v>
      </c>
      <c r="I37" s="12">
        <v>107.03915380849361</v>
      </c>
      <c r="J37" s="12">
        <f t="shared" si="2"/>
        <v>60232.589634283642</v>
      </c>
      <c r="K37" s="12">
        <v>480.33380915885937</v>
      </c>
      <c r="L37" s="16">
        <f t="shared" si="1"/>
        <v>60712.923443442502</v>
      </c>
      <c r="M37" s="21">
        <f t="shared" si="3"/>
        <v>65587.907419572148</v>
      </c>
      <c r="O37" s="28">
        <v>2017</v>
      </c>
      <c r="P37" s="29">
        <v>63029.695</v>
      </c>
      <c r="Q37" s="29">
        <v>5232.9053999999996</v>
      </c>
      <c r="R37" s="29">
        <v>68262.600000000006</v>
      </c>
      <c r="S37" s="29">
        <v>2023.5157999999999</v>
      </c>
      <c r="T37" s="29">
        <v>1446.779</v>
      </c>
      <c r="U37" s="29">
        <v>3470.2948000000001</v>
      </c>
      <c r="V37" s="29">
        <v>64792.305</v>
      </c>
      <c r="W37" s="32">
        <v>51.901321000000003</v>
      </c>
      <c r="X37" s="4"/>
      <c r="Y37" s="38">
        <v>2017</v>
      </c>
      <c r="Z37" s="39">
        <v>65622.181460579333</v>
      </c>
      <c r="AA37" s="39">
        <v>5513.6019864371146</v>
      </c>
      <c r="AB37" s="39">
        <v>71135.783447016453</v>
      </c>
      <c r="AC37" s="39">
        <v>1930.7413071384494</v>
      </c>
      <c r="AD37" s="39">
        <v>777.03704820756502</v>
      </c>
      <c r="AE37" s="39">
        <v>2707.7783553460145</v>
      </c>
      <c r="AF37" s="39">
        <v>68428.005091670435</v>
      </c>
      <c r="AG37" s="40">
        <v>52.771988599638462</v>
      </c>
      <c r="AI37" s="23"/>
    </row>
    <row r="38" spans="1:35" ht="15.75" thickBot="1" x14ac:dyDescent="0.3">
      <c r="A38" s="3"/>
      <c r="B38" s="11">
        <v>2018</v>
      </c>
      <c r="C38" s="12">
        <v>61576.362734681898</v>
      </c>
      <c r="D38" s="12">
        <v>4809.9861167947683</v>
      </c>
      <c r="E38" s="12">
        <v>66386.348851476665</v>
      </c>
      <c r="F38" s="12">
        <v>2652.2101489227039</v>
      </c>
      <c r="G38" s="12">
        <v>3705.3716354087187</v>
      </c>
      <c r="H38" s="12">
        <f t="shared" si="4"/>
        <v>6357.5817843314226</v>
      </c>
      <c r="I38" s="12">
        <v>144.01836695032205</v>
      </c>
      <c r="J38" s="12">
        <f t="shared" si="2"/>
        <v>59884.748700194919</v>
      </c>
      <c r="K38" s="12">
        <v>701.54022541873201</v>
      </c>
      <c r="L38" s="16">
        <f t="shared" si="1"/>
        <v>60586.288925613655</v>
      </c>
      <c r="M38" s="21">
        <f t="shared" si="3"/>
        <v>66242.330484526348</v>
      </c>
      <c r="O38" s="28">
        <v>2018</v>
      </c>
      <c r="P38" s="29">
        <v>63869.639000000003</v>
      </c>
      <c r="Q38" s="29">
        <v>5299.7106000000003</v>
      </c>
      <c r="R38" s="29">
        <v>69169.349000000002</v>
      </c>
      <c r="S38" s="29">
        <v>2043.8611000000001</v>
      </c>
      <c r="T38" s="29">
        <v>1503.7470000000001</v>
      </c>
      <c r="U38" s="29">
        <v>3547.6080999999999</v>
      </c>
      <c r="V38" s="29">
        <v>65621.740999999995</v>
      </c>
      <c r="W38" s="32">
        <v>51.755839999999999</v>
      </c>
      <c r="X38" s="4"/>
      <c r="Y38" s="38">
        <v>2018</v>
      </c>
      <c r="Z38" s="39">
        <v>66381.217124062168</v>
      </c>
      <c r="AA38" s="39">
        <v>5578.3000837366417</v>
      </c>
      <c r="AB38" s="39">
        <v>71959.51720779881</v>
      </c>
      <c r="AC38" s="39">
        <v>1932.005104903601</v>
      </c>
      <c r="AD38" s="39">
        <v>787.81947738727365</v>
      </c>
      <c r="AE38" s="39">
        <v>2719.8245822908748</v>
      </c>
      <c r="AF38" s="39">
        <v>69239.692625507931</v>
      </c>
      <c r="AG38" s="40">
        <v>52.725754418349801</v>
      </c>
      <c r="AI38" s="23"/>
    </row>
    <row r="39" spans="1:35" ht="15.75" thickBot="1" x14ac:dyDescent="0.3">
      <c r="A39" s="3"/>
      <c r="B39" s="11">
        <v>2019</v>
      </c>
      <c r="C39" s="12">
        <v>62362.676893578355</v>
      </c>
      <c r="D39" s="12">
        <v>4819.1857627683776</v>
      </c>
      <c r="E39" s="12">
        <v>67181.862656346726</v>
      </c>
      <c r="F39" s="12">
        <v>2811.3460211450283</v>
      </c>
      <c r="G39" s="12">
        <v>4221.7542589666227</v>
      </c>
      <c r="H39" s="12">
        <f t="shared" si="4"/>
        <v>7033.100280111651</v>
      </c>
      <c r="I39" s="12">
        <v>169.79770815990389</v>
      </c>
      <c r="J39" s="12">
        <f t="shared" si="2"/>
        <v>59978.964668075176</v>
      </c>
      <c r="K39" s="12">
        <v>869.34074352128664</v>
      </c>
      <c r="L39" s="16">
        <f t="shared" si="1"/>
        <v>60848.305411596462</v>
      </c>
      <c r="M39" s="21">
        <f t="shared" si="3"/>
        <v>67012.064948186817</v>
      </c>
      <c r="O39" s="28">
        <v>2019</v>
      </c>
      <c r="P39" s="29">
        <v>64706.966</v>
      </c>
      <c r="Q39" s="29">
        <v>5365.3972000000003</v>
      </c>
      <c r="R39" s="29">
        <v>70072.362999999998</v>
      </c>
      <c r="S39" s="29">
        <v>2063.9083000000001</v>
      </c>
      <c r="T39" s="29">
        <v>1570.999</v>
      </c>
      <c r="U39" s="29">
        <v>3634.9072999999999</v>
      </c>
      <c r="V39" s="29">
        <v>66437.456000000006</v>
      </c>
      <c r="W39" s="32">
        <v>51.759101999999999</v>
      </c>
      <c r="X39" s="4"/>
      <c r="Y39" s="38">
        <v>2019</v>
      </c>
      <c r="Z39" s="39">
        <v>67152.292166631436</v>
      </c>
      <c r="AA39" s="39">
        <v>5644.0005320090022</v>
      </c>
      <c r="AB39" s="39">
        <v>72796.292698640435</v>
      </c>
      <c r="AC39" s="39">
        <v>1933.2860201766405</v>
      </c>
      <c r="AD39" s="39">
        <v>798.88320244543024</v>
      </c>
      <c r="AE39" s="39">
        <v>2732.1692226220707</v>
      </c>
      <c r="AF39" s="39">
        <v>70064.123476018358</v>
      </c>
      <c r="AG39" s="40">
        <v>52.679040102386345</v>
      </c>
      <c r="AI39" s="23"/>
    </row>
    <row r="40" spans="1:35" ht="15.75" thickBot="1" x14ac:dyDescent="0.3">
      <c r="A40" s="3"/>
      <c r="B40" s="11">
        <v>2020</v>
      </c>
      <c r="C40" s="12">
        <v>63454.739000353264</v>
      </c>
      <c r="D40" s="12">
        <v>4854.2477518096539</v>
      </c>
      <c r="E40" s="12">
        <v>68308.98675216292</v>
      </c>
      <c r="F40" s="12">
        <v>3013.9777401980373</v>
      </c>
      <c r="G40" s="12">
        <v>4715.0281646444591</v>
      </c>
      <c r="H40" s="12">
        <f t="shared" si="4"/>
        <v>7729.0059048424964</v>
      </c>
      <c r="I40" s="12">
        <v>173.10166791998265</v>
      </c>
      <c r="J40" s="12">
        <f t="shared" si="2"/>
        <v>60406.879179400443</v>
      </c>
      <c r="K40" s="12">
        <v>887.84589509516445</v>
      </c>
      <c r="L40" s="16">
        <f t="shared" si="1"/>
        <v>61294.725074495611</v>
      </c>
      <c r="M40" s="21">
        <f t="shared" si="3"/>
        <v>68135.885084242938</v>
      </c>
      <c r="N40" s="3"/>
      <c r="O40" s="28">
        <v>2020</v>
      </c>
      <c r="P40" s="29">
        <v>65565.913</v>
      </c>
      <c r="Q40" s="29">
        <v>5431.0951999999997</v>
      </c>
      <c r="R40" s="29">
        <v>70997.009000000005</v>
      </c>
      <c r="S40" s="29">
        <v>2082.8620000000001</v>
      </c>
      <c r="T40" s="29">
        <v>1661.1158</v>
      </c>
      <c r="U40" s="29">
        <v>3743.9778000000001</v>
      </c>
      <c r="V40" s="29">
        <v>67253.031000000003</v>
      </c>
      <c r="W40" s="32">
        <v>51.761256000000003</v>
      </c>
      <c r="X40" s="4"/>
      <c r="Y40" s="38">
        <v>2020</v>
      </c>
      <c r="Z40" s="39">
        <v>67993.159062034072</v>
      </c>
      <c r="AA40" s="39">
        <v>5715.8172210701287</v>
      </c>
      <c r="AB40" s="39">
        <v>73708.976283104203</v>
      </c>
      <c r="AC40" s="39">
        <v>1934.5843684682472</v>
      </c>
      <c r="AD40" s="39">
        <v>810.24658827175688</v>
      </c>
      <c r="AE40" s="39">
        <v>2744.8309567400042</v>
      </c>
      <c r="AF40" s="39">
        <v>70964.145326364203</v>
      </c>
      <c r="AG40" s="40">
        <v>52.600315736944481</v>
      </c>
      <c r="AI40" s="23"/>
    </row>
    <row r="41" spans="1:35" ht="15.75" thickBot="1" x14ac:dyDescent="0.3">
      <c r="A41" s="3"/>
      <c r="B41" s="11">
        <v>2021</v>
      </c>
      <c r="C41" s="12">
        <v>64442.062681091666</v>
      </c>
      <c r="D41" s="12">
        <v>4894.8881837303124</v>
      </c>
      <c r="E41" s="12">
        <v>69336.950864821993</v>
      </c>
      <c r="F41" s="12">
        <v>3105.061148642907</v>
      </c>
      <c r="G41" s="12">
        <v>5145.7091423859347</v>
      </c>
      <c r="H41" s="12">
        <f t="shared" si="4"/>
        <v>8250.7702910288426</v>
      </c>
      <c r="I41" s="12">
        <v>168.64990396644905</v>
      </c>
      <c r="J41" s="12">
        <f t="shared" si="2"/>
        <v>60917.530669826701</v>
      </c>
      <c r="K41" s="12">
        <v>1090.164252358587</v>
      </c>
      <c r="L41" s="16">
        <f t="shared" si="1"/>
        <v>62007.694922185285</v>
      </c>
      <c r="M41" s="21">
        <f t="shared" si="3"/>
        <v>69168.300960855544</v>
      </c>
      <c r="N41" s="3"/>
      <c r="O41" s="28">
        <v>2021</v>
      </c>
      <c r="P41" s="29">
        <v>66357.592999999993</v>
      </c>
      <c r="Q41" s="29">
        <v>5488.7502000000004</v>
      </c>
      <c r="R41" s="29">
        <v>71846.342999999993</v>
      </c>
      <c r="S41" s="29">
        <v>2100.3809999999999</v>
      </c>
      <c r="T41" s="29">
        <v>1781.0795000000001</v>
      </c>
      <c r="U41" s="29">
        <v>3881.4605000000001</v>
      </c>
      <c r="V41" s="29">
        <v>67964.881999999998</v>
      </c>
      <c r="W41" s="32">
        <v>51.805520999999999</v>
      </c>
      <c r="X41" s="4"/>
      <c r="Y41" s="41"/>
      <c r="Z41" s="42"/>
      <c r="AA41" s="43"/>
      <c r="AB41" s="43"/>
      <c r="AC41" s="43"/>
      <c r="AD41" s="43"/>
      <c r="AE41" s="44"/>
      <c r="AF41" s="60">
        <f>SLOPE($AF$36:$AF$40,$Y$36:$Y$40)*O41+INTERCEPT($AF$36:$AF$40,$Y$36:$Y$40)</f>
        <v>71775.750244971598</v>
      </c>
      <c r="AG41" s="61" t="s">
        <v>51</v>
      </c>
    </row>
    <row r="42" spans="1:35" ht="16.5" thickBot="1" x14ac:dyDescent="0.3">
      <c r="A42" s="3"/>
      <c r="B42" s="11">
        <v>2022</v>
      </c>
      <c r="C42" s="12">
        <v>65572.414423050781</v>
      </c>
      <c r="D42" s="12">
        <v>4943.6001236941447</v>
      </c>
      <c r="E42" s="12">
        <v>70516.014546744918</v>
      </c>
      <c r="F42" s="12">
        <v>3195.2945938890375</v>
      </c>
      <c r="G42" s="12">
        <v>5630.236754974303</v>
      </c>
      <c r="H42" s="12">
        <f t="shared" si="4"/>
        <v>8825.5313488633401</v>
      </c>
      <c r="I42" s="12">
        <v>175.1953801158277</v>
      </c>
      <c r="J42" s="12">
        <f t="shared" si="2"/>
        <v>61515.287817765748</v>
      </c>
      <c r="K42" s="12">
        <v>1283.3655406740754</v>
      </c>
      <c r="L42" s="16">
        <f t="shared" si="1"/>
        <v>62798.65335843982</v>
      </c>
      <c r="M42" s="21">
        <f t="shared" si="3"/>
        <v>70340.819166629095</v>
      </c>
      <c r="N42" s="3"/>
      <c r="O42" s="28">
        <v>2022</v>
      </c>
      <c r="P42" s="29">
        <v>67197.755000000005</v>
      </c>
      <c r="Q42" s="29">
        <v>5548.5351000000001</v>
      </c>
      <c r="R42" s="29">
        <v>72746.289999999994</v>
      </c>
      <c r="S42" s="29">
        <v>2116.0934999999999</v>
      </c>
      <c r="T42" s="29">
        <v>1926.9142999999999</v>
      </c>
      <c r="U42" s="29">
        <v>4043.0077999999999</v>
      </c>
      <c r="V42" s="29">
        <v>68703.282000000007</v>
      </c>
      <c r="W42" s="32">
        <v>51.863422999999997</v>
      </c>
      <c r="X42" s="4"/>
      <c r="Y42" s="41"/>
      <c r="Z42" s="42"/>
      <c r="AA42" s="43"/>
      <c r="AB42" s="43"/>
      <c r="AC42" s="43"/>
      <c r="AD42" s="43"/>
      <c r="AE42" s="44"/>
      <c r="AF42" s="60">
        <f t="shared" ref="AF42:AF45" si="5">SLOPE($AF$36:$AF$40,$Y$36:$Y$40)*O42+INTERCEPT($AF$36:$AF$40,$Y$36:$Y$40)</f>
        <v>72615.80826364737</v>
      </c>
      <c r="AG42" s="35"/>
    </row>
    <row r="43" spans="1:35" ht="15.75" thickBot="1" x14ac:dyDescent="0.3">
      <c r="A43" s="3"/>
      <c r="B43" s="11">
        <v>2023</v>
      </c>
      <c r="C43" s="12">
        <v>66718.592803414766</v>
      </c>
      <c r="D43" s="12">
        <v>4985.7941420146881</v>
      </c>
      <c r="E43" s="12">
        <v>71704.386945429462</v>
      </c>
      <c r="F43" s="12">
        <v>3283.5416018738451</v>
      </c>
      <c r="G43" s="12">
        <v>6185.5678593701541</v>
      </c>
      <c r="H43" s="12">
        <f t="shared" si="4"/>
        <v>9469.1094612439992</v>
      </c>
      <c r="I43" s="12">
        <v>173.26676057690398</v>
      </c>
      <c r="J43" s="12">
        <f t="shared" si="2"/>
        <v>62062.010723608561</v>
      </c>
      <c r="K43" s="12">
        <v>1518.7966806013837</v>
      </c>
      <c r="L43" s="16">
        <f t="shared" si="1"/>
        <v>63580.807404209947</v>
      </c>
      <c r="M43" s="21">
        <f t="shared" si="3"/>
        <v>71531.120184852552</v>
      </c>
      <c r="N43" s="3"/>
      <c r="O43" s="28">
        <v>2023</v>
      </c>
      <c r="P43" s="29">
        <v>67999.490000000005</v>
      </c>
      <c r="Q43" s="29">
        <v>5602.5506999999998</v>
      </c>
      <c r="R43" s="29">
        <v>73602.040999999997</v>
      </c>
      <c r="S43" s="29">
        <v>2129.5884000000001</v>
      </c>
      <c r="T43" s="29">
        <v>2096.8409999999999</v>
      </c>
      <c r="U43" s="29">
        <v>4226.4292999999998</v>
      </c>
      <c r="V43" s="29">
        <v>69375.611999999994</v>
      </c>
      <c r="W43" s="32">
        <v>51.923972999999997</v>
      </c>
      <c r="X43" s="4"/>
      <c r="AF43" s="60">
        <f t="shared" si="5"/>
        <v>73455.866282323143</v>
      </c>
    </row>
    <row r="44" spans="1:35" ht="15.75" thickBot="1" x14ac:dyDescent="0.3">
      <c r="A44" s="3"/>
      <c r="B44" s="11">
        <v>2024</v>
      </c>
      <c r="C44" s="12">
        <v>67645.256494974165</v>
      </c>
      <c r="D44" s="12">
        <v>5018.1434299570792</v>
      </c>
      <c r="E44" s="12">
        <v>72663.399924931233</v>
      </c>
      <c r="F44" s="12">
        <v>3369.8334012680248</v>
      </c>
      <c r="G44" s="12">
        <v>6655.744600461333</v>
      </c>
      <c r="H44" s="12">
        <f t="shared" si="4"/>
        <v>10025.578001729358</v>
      </c>
      <c r="I44" s="12">
        <v>188.64304638779117</v>
      </c>
      <c r="J44" s="12">
        <f t="shared" si="2"/>
        <v>62449.178876814083</v>
      </c>
      <c r="K44" s="12">
        <v>1668.3183959239896</v>
      </c>
      <c r="L44" s="16">
        <f t="shared" si="1"/>
        <v>64117.497272738074</v>
      </c>
      <c r="M44" s="21">
        <f t="shared" si="3"/>
        <v>72474.756878543441</v>
      </c>
      <c r="N44" s="3"/>
      <c r="O44" s="28">
        <v>2024</v>
      </c>
      <c r="P44" s="29">
        <v>68781.725999999995</v>
      </c>
      <c r="Q44" s="29">
        <v>5652.9630999999999</v>
      </c>
      <c r="R44" s="29">
        <v>74434.688999999998</v>
      </c>
      <c r="S44" s="29">
        <v>2141.549</v>
      </c>
      <c r="T44" s="29">
        <v>2289.6752999999999</v>
      </c>
      <c r="U44" s="29">
        <v>4431.2241999999997</v>
      </c>
      <c r="V44" s="29">
        <v>70003.464999999997</v>
      </c>
      <c r="W44" s="32">
        <v>51.986493000000003</v>
      </c>
      <c r="X44" s="4"/>
      <c r="AF44" s="60">
        <f t="shared" si="5"/>
        <v>74295.924300998915</v>
      </c>
    </row>
    <row r="45" spans="1:35" ht="15.75" thickBot="1" x14ac:dyDescent="0.3">
      <c r="A45" s="3"/>
      <c r="B45" s="11">
        <v>2025</v>
      </c>
      <c r="C45" s="12">
        <v>68588.468729533066</v>
      </c>
      <c r="D45" s="12">
        <v>5054.6754117072342</v>
      </c>
      <c r="E45" s="12">
        <v>73643.144141240293</v>
      </c>
      <c r="F45" s="12">
        <v>3454.7785562341242</v>
      </c>
      <c r="G45" s="12">
        <v>7101.851470406813</v>
      </c>
      <c r="H45" s="12">
        <f t="shared" si="4"/>
        <v>10556.630026640938</v>
      </c>
      <c r="I45" s="12">
        <v>193.03176373110313</v>
      </c>
      <c r="J45" s="12">
        <f t="shared" si="2"/>
        <v>62893.482350868253</v>
      </c>
      <c r="K45" s="12">
        <v>2041.6871894620572</v>
      </c>
      <c r="L45" s="16">
        <f t="shared" si="1"/>
        <v>64935.169540330309</v>
      </c>
      <c r="M45" s="21">
        <f t="shared" si="3"/>
        <v>73450.112377509184</v>
      </c>
      <c r="N45" s="3"/>
      <c r="O45" s="28">
        <v>2025</v>
      </c>
      <c r="P45" s="29">
        <v>69575.763000000006</v>
      </c>
      <c r="Q45" s="29">
        <v>5704.4672</v>
      </c>
      <c r="R45" s="29">
        <v>75280.231</v>
      </c>
      <c r="S45" s="29">
        <v>2153.5095999999999</v>
      </c>
      <c r="T45" s="29">
        <v>2482.3820000000001</v>
      </c>
      <c r="U45" s="29">
        <v>4635.8914999999997</v>
      </c>
      <c r="V45" s="29">
        <v>70644.339000000007</v>
      </c>
      <c r="W45" s="32">
        <v>52.067728000000002</v>
      </c>
      <c r="X45" s="4"/>
      <c r="AF45" s="60">
        <f t="shared" si="5"/>
        <v>75135.982319674687</v>
      </c>
    </row>
    <row r="46" spans="1:35" ht="15.75" customHeight="1" thickBot="1" x14ac:dyDescent="0.3">
      <c r="A46" s="3"/>
      <c r="B46" s="11">
        <v>2026</v>
      </c>
      <c r="C46" s="12">
        <v>69447.071926330085</v>
      </c>
      <c r="D46" s="12">
        <v>5085.9204734503974</v>
      </c>
      <c r="E46" s="12">
        <v>74532.992399780487</v>
      </c>
      <c r="F46" s="12">
        <v>3538.2272431921656</v>
      </c>
      <c r="G46" s="12">
        <v>7525.5829530731808</v>
      </c>
      <c r="H46" s="12">
        <f t="shared" si="4"/>
        <v>11063.810196265345</v>
      </c>
      <c r="I46" s="12">
        <v>198.43340886624691</v>
      </c>
      <c r="J46" s="12">
        <f t="shared" si="2"/>
        <v>63270.748794648898</v>
      </c>
      <c r="K46" s="12">
        <v>2244.4211127002818</v>
      </c>
      <c r="L46" s="16">
        <f t="shared" si="1"/>
        <v>65515.169907349176</v>
      </c>
      <c r="M46" s="21">
        <f t="shared" si="3"/>
        <v>74334.558990914244</v>
      </c>
      <c r="N46" s="3"/>
      <c r="O46" s="25" t="s">
        <v>14</v>
      </c>
      <c r="P46" s="25"/>
      <c r="Q46" s="25"/>
      <c r="R46" s="25"/>
      <c r="S46" s="25"/>
      <c r="T46" s="25"/>
      <c r="U46" s="25"/>
      <c r="V46" s="25"/>
      <c r="W46" s="25"/>
    </row>
    <row r="47" spans="1:35" ht="16.5" customHeight="1" thickBot="1" x14ac:dyDescent="0.3">
      <c r="A47" s="3"/>
      <c r="B47" s="11">
        <v>2027</v>
      </c>
      <c r="C47" s="12">
        <v>70279.581361340985</v>
      </c>
      <c r="D47" s="12">
        <v>5126.9361341667027</v>
      </c>
      <c r="E47" s="12">
        <v>75406.517495507695</v>
      </c>
      <c r="F47" s="12">
        <v>3621.4191815569498</v>
      </c>
      <c r="G47" s="12">
        <v>7818.4870814291999</v>
      </c>
      <c r="H47" s="12">
        <f t="shared" si="4"/>
        <v>11439.906262986149</v>
      </c>
      <c r="I47" s="12">
        <v>204.7690629542949</v>
      </c>
      <c r="J47" s="12">
        <f t="shared" si="2"/>
        <v>63761.842169567251</v>
      </c>
      <c r="K47" s="12">
        <v>2275.5047223746087</v>
      </c>
      <c r="L47" s="16">
        <f t="shared" si="1"/>
        <v>66037.346891941866</v>
      </c>
      <c r="M47" s="21">
        <f t="shared" si="3"/>
        <v>75201.748432553402</v>
      </c>
      <c r="N47" s="3"/>
    </row>
    <row r="48" spans="1:35" ht="16.5" customHeight="1" thickBot="1" x14ac:dyDescent="0.3">
      <c r="A48" s="3"/>
      <c r="B48" s="11">
        <v>2028</v>
      </c>
      <c r="C48" s="12">
        <v>71080.688087427421</v>
      </c>
      <c r="D48" s="12">
        <v>5144.6170326871825</v>
      </c>
      <c r="E48" s="12">
        <v>76225.305120114601</v>
      </c>
      <c r="F48" s="12">
        <v>3704.3685567859184</v>
      </c>
      <c r="G48" s="12">
        <v>8325.55852724123</v>
      </c>
      <c r="H48" s="12">
        <f t="shared" si="4"/>
        <v>12029.927084027149</v>
      </c>
      <c r="I48" s="12">
        <v>196.45671616506749</v>
      </c>
      <c r="J48" s="12">
        <f t="shared" si="2"/>
        <v>63998.921319922381</v>
      </c>
      <c r="K48" s="12">
        <v>2401.0456270208406</v>
      </c>
      <c r="L48" s="16">
        <f t="shared" si="1"/>
        <v>66399.966946943227</v>
      </c>
      <c r="M48" s="21">
        <f t="shared" si="3"/>
        <v>76028.848403949538</v>
      </c>
    </row>
    <row r="49" spans="1:33" ht="16.5" customHeight="1" thickBot="1" x14ac:dyDescent="0.3">
      <c r="A49" s="3"/>
      <c r="B49" s="11">
        <v>2029</v>
      </c>
      <c r="C49" s="12">
        <v>71860.609715503364</v>
      </c>
      <c r="D49" s="12">
        <v>5172.2427429166173</v>
      </c>
      <c r="E49" s="12">
        <v>77032.852458419991</v>
      </c>
      <c r="F49" s="12">
        <v>3786.9559436236923</v>
      </c>
      <c r="G49" s="12">
        <v>8707.3825883811205</v>
      </c>
      <c r="H49" s="12">
        <f t="shared" si="4"/>
        <v>12494.338532004813</v>
      </c>
      <c r="I49" s="12">
        <v>203.80979112971048</v>
      </c>
      <c r="J49" s="12">
        <f t="shared" si="2"/>
        <v>64334.704135285472</v>
      </c>
      <c r="K49" s="12">
        <v>2746.5893771322762</v>
      </c>
      <c r="L49" s="16">
        <f t="shared" si="1"/>
        <v>67081.293512417746</v>
      </c>
      <c r="M49" s="21">
        <f t="shared" si="3"/>
        <v>76829.042667290283</v>
      </c>
    </row>
    <row r="50" spans="1:33" ht="16.5" customHeight="1" thickBot="1" x14ac:dyDescent="0.3">
      <c r="A50" s="3"/>
      <c r="B50" s="11">
        <v>2030</v>
      </c>
      <c r="C50" s="12">
        <v>72637.761720261071</v>
      </c>
      <c r="D50" s="12">
        <v>5197.9145864869351</v>
      </c>
      <c r="E50" s="12">
        <v>77835.676306748006</v>
      </c>
      <c r="F50" s="12">
        <v>3866.6959556064685</v>
      </c>
      <c r="G50" s="12">
        <v>9112.4222725373893</v>
      </c>
      <c r="H50" s="12">
        <f t="shared" si="4"/>
        <v>12979.118228143858</v>
      </c>
      <c r="I50" s="12">
        <v>203.32349704603197</v>
      </c>
      <c r="J50" s="12">
        <f t="shared" si="2"/>
        <v>64653.234581558114</v>
      </c>
      <c r="K50" s="12">
        <v>3050.801348707887</v>
      </c>
      <c r="L50" s="16">
        <f t="shared" si="1"/>
        <v>67704.035930266007</v>
      </c>
      <c r="M50" s="21">
        <f t="shared" si="3"/>
        <v>77632.352809701973</v>
      </c>
    </row>
    <row r="51" spans="1:33" x14ac:dyDescent="0.25">
      <c r="B51" s="54" t="s">
        <v>14</v>
      </c>
      <c r="C51" s="54"/>
      <c r="D51" s="54"/>
      <c r="E51" s="54"/>
      <c r="F51" s="54"/>
      <c r="G51" s="54"/>
      <c r="H51" s="54"/>
      <c r="I51" s="54"/>
      <c r="J51" s="54"/>
      <c r="K51" s="54"/>
      <c r="L51" s="54"/>
      <c r="M51" s="19"/>
    </row>
    <row r="52" spans="1:33" x14ac:dyDescent="0.25">
      <c r="B52" s="54" t="s">
        <v>15</v>
      </c>
      <c r="C52" s="54"/>
      <c r="D52" s="54"/>
      <c r="E52" s="54"/>
      <c r="F52" s="54"/>
      <c r="G52" s="54"/>
      <c r="H52" s="54"/>
      <c r="I52" s="54"/>
      <c r="J52" s="54"/>
      <c r="K52" s="54"/>
      <c r="L52" s="54"/>
      <c r="M52" s="19"/>
      <c r="O52" s="50" t="s">
        <v>29</v>
      </c>
      <c r="Y52" s="41" t="s">
        <v>43</v>
      </c>
    </row>
    <row r="53" spans="1:33" x14ac:dyDescent="0.25">
      <c r="B53" s="55" t="s">
        <v>16</v>
      </c>
      <c r="C53" s="55"/>
      <c r="D53" s="55"/>
      <c r="E53" s="55"/>
      <c r="F53" s="55"/>
      <c r="G53" s="55"/>
      <c r="H53" s="55"/>
      <c r="I53" s="55"/>
      <c r="J53" s="55"/>
      <c r="K53" s="55"/>
      <c r="L53" s="55"/>
      <c r="M53" s="55"/>
      <c r="O53" s="8"/>
      <c r="P53" s="8"/>
      <c r="Q53" s="8"/>
      <c r="R53" s="8"/>
      <c r="S53" s="8"/>
      <c r="T53" s="8"/>
      <c r="U53" s="8"/>
      <c r="V53" s="8"/>
      <c r="W53" s="8"/>
    </row>
    <row r="54" spans="1:33" ht="15.75" x14ac:dyDescent="0.25">
      <c r="B54" s="9"/>
      <c r="C54" s="8"/>
      <c r="D54" s="8"/>
      <c r="E54" s="8"/>
      <c r="F54" s="8"/>
      <c r="G54" s="8"/>
      <c r="H54" s="8"/>
      <c r="I54" s="8"/>
      <c r="J54" s="8"/>
      <c r="K54" s="8"/>
      <c r="L54" s="8"/>
      <c r="P54" s="24"/>
      <c r="Q54" s="24"/>
      <c r="R54" s="8"/>
      <c r="S54" s="8"/>
      <c r="T54" s="8"/>
      <c r="U54" s="8"/>
      <c r="V54" s="8"/>
      <c r="W54" s="8"/>
      <c r="Z54" s="42"/>
      <c r="AA54" s="43"/>
      <c r="AB54" s="43"/>
      <c r="AC54" s="43"/>
      <c r="AD54" s="43"/>
      <c r="AE54" s="44"/>
      <c r="AF54" s="34"/>
      <c r="AG54" s="35"/>
    </row>
    <row r="55" spans="1:33" ht="15.75" x14ac:dyDescent="0.25">
      <c r="B55" s="52" t="s">
        <v>17</v>
      </c>
      <c r="C55" s="52"/>
      <c r="D55" s="52"/>
      <c r="E55" s="52"/>
      <c r="F55" s="52"/>
      <c r="G55" s="52"/>
      <c r="H55" s="52"/>
      <c r="I55" s="52"/>
      <c r="J55" s="52"/>
      <c r="K55" s="52"/>
      <c r="L55" s="52"/>
      <c r="M55" s="17"/>
      <c r="O55" s="49" t="s">
        <v>17</v>
      </c>
      <c r="P55" s="33"/>
      <c r="Q55" s="33"/>
      <c r="R55" s="33"/>
      <c r="S55" s="33"/>
      <c r="T55" s="33"/>
      <c r="U55" s="33"/>
      <c r="V55" s="33"/>
      <c r="W55" s="33"/>
      <c r="Y55" s="45" t="s">
        <v>17</v>
      </c>
      <c r="Z55" s="46"/>
      <c r="AA55" s="46"/>
      <c r="AB55" s="46"/>
      <c r="AC55" s="46"/>
      <c r="AD55" s="46"/>
      <c r="AE55" s="46"/>
      <c r="AF55" s="46"/>
      <c r="AG55" s="35"/>
    </row>
    <row r="56" spans="1:33" ht="26.25" x14ac:dyDescent="0.25">
      <c r="B56" s="13" t="s">
        <v>18</v>
      </c>
      <c r="C56" s="14">
        <v>1.2642380110630569E-2</v>
      </c>
      <c r="D56" s="14">
        <v>1.2779331989273723E-2</v>
      </c>
      <c r="E56" s="14">
        <v>1.2653118269679631E-2</v>
      </c>
      <c r="F56" s="14">
        <v>5.9681656153576235E-3</v>
      </c>
      <c r="G56" s="15" t="s">
        <v>19</v>
      </c>
      <c r="H56" s="14">
        <v>6.1300827540025082E-3</v>
      </c>
      <c r="I56" s="15" t="s">
        <v>19</v>
      </c>
      <c r="J56" s="14">
        <v>1.2829635259857142E-2</v>
      </c>
      <c r="K56" s="15"/>
      <c r="L56" s="14">
        <v>1.2829635259857142E-2</v>
      </c>
      <c r="M56" s="14"/>
      <c r="O56" s="30" t="s">
        <v>18</v>
      </c>
      <c r="P56" s="31">
        <v>1.2169299999999999E-2</v>
      </c>
      <c r="Q56" s="31">
        <v>1.24332E-2</v>
      </c>
      <c r="R56" s="31">
        <v>1.2190100000000001E-2</v>
      </c>
      <c r="S56" s="31">
        <v>9.5888999999999992E-3</v>
      </c>
      <c r="T56" s="31">
        <v>0</v>
      </c>
      <c r="U56" s="31">
        <v>9.7245000000000005E-3</v>
      </c>
      <c r="V56" s="31">
        <v>1.22574E-2</v>
      </c>
      <c r="W56" s="31">
        <v>1.4002999999999999E-3</v>
      </c>
      <c r="Y56" s="46" t="s">
        <v>18</v>
      </c>
      <c r="Z56" s="47">
        <f>EXP(LN(Z20/Z10)/10)-1</f>
        <v>1.2484150514470604E-2</v>
      </c>
      <c r="AA56" s="47">
        <f>EXP(LN(AA20/AA10)/10)-1</f>
        <v>1.2475679840426412E-2</v>
      </c>
      <c r="AB56" s="47">
        <f>EXP(LN(AB20/AB10)/10)-1</f>
        <v>1.2483487331083065E-2</v>
      </c>
      <c r="AC56" s="47">
        <f>EXP(LN(AC20/AC10)/10)-1</f>
        <v>1.789479940494032E-2</v>
      </c>
      <c r="AD56" s="47" t="s">
        <v>44</v>
      </c>
      <c r="AE56" s="47">
        <f>EXP(LN(AE20/AE10)/10)-1</f>
        <v>1.8000081635672904E-2</v>
      </c>
      <c r="AF56" s="47">
        <f>EXP(LN(AF20/AF10)/10)-1</f>
        <v>1.2303258202289724E-2</v>
      </c>
      <c r="AG56" s="35"/>
    </row>
    <row r="57" spans="1:33" ht="26.25" x14ac:dyDescent="0.25">
      <c r="B57" s="13" t="s">
        <v>20</v>
      </c>
      <c r="C57" s="14">
        <v>1.089933797749465E-2</v>
      </c>
      <c r="D57" s="14">
        <v>6.7951358797913031E-3</v>
      </c>
      <c r="E57" s="14">
        <v>1.0586792001167966E-2</v>
      </c>
      <c r="F57" s="14">
        <v>2.8321025773767605E-2</v>
      </c>
      <c r="G57" s="14">
        <v>0.53046420554553397</v>
      </c>
      <c r="H57" s="14">
        <v>8.2280775650259708E-2</v>
      </c>
      <c r="I57" s="15" t="s">
        <v>19</v>
      </c>
      <c r="J57" s="14">
        <v>6.9637048537165569E-3</v>
      </c>
      <c r="K57" s="15"/>
      <c r="L57" s="14">
        <v>7.434304972917527E-3</v>
      </c>
      <c r="M57" s="14"/>
      <c r="O57" s="30" t="s">
        <v>31</v>
      </c>
      <c r="P57" s="31">
        <v>1.2464100000000001E-2</v>
      </c>
      <c r="Q57" s="31">
        <v>1.07022E-2</v>
      </c>
      <c r="R57" s="31">
        <v>1.2326699999999999E-2</v>
      </c>
      <c r="S57" s="31">
        <v>1.9122400000000001E-2</v>
      </c>
      <c r="T57" s="31">
        <v>0.57576190000000005</v>
      </c>
      <c r="U57" s="31">
        <v>5.3802000000000003E-2</v>
      </c>
      <c r="V57" s="31">
        <v>1.0842600000000001E-2</v>
      </c>
      <c r="W57" s="31">
        <v>-7.0559999999999998E-3</v>
      </c>
      <c r="Y57" s="46" t="s">
        <v>45</v>
      </c>
      <c r="Z57" s="47">
        <f t="shared" ref="Z57:AF57" si="6">EXP(LN(Z28/Z20)/8)-1</f>
        <v>1.7711757434726749E-2</v>
      </c>
      <c r="AA57" s="47">
        <f t="shared" si="6"/>
        <v>1.7802260243800605E-2</v>
      </c>
      <c r="AB57" s="47">
        <f t="shared" si="6"/>
        <v>1.771884478502761E-2</v>
      </c>
      <c r="AC57" s="47">
        <f t="shared" si="6"/>
        <v>5.9006781391015561E-3</v>
      </c>
      <c r="AD57" s="47">
        <f t="shared" si="6"/>
        <v>0.75146382977658788</v>
      </c>
      <c r="AE57" s="47">
        <f t="shared" si="6"/>
        <v>1.6362751845051537E-2</v>
      </c>
      <c r="AF57" s="47">
        <f t="shared" si="6"/>
        <v>1.7764312422267503E-2</v>
      </c>
      <c r="AG57" s="48"/>
    </row>
    <row r="58" spans="1:33" ht="26.25" x14ac:dyDescent="0.25">
      <c r="B58" s="13" t="s">
        <v>21</v>
      </c>
      <c r="C58" s="14">
        <v>1.4017116795916662E-2</v>
      </c>
      <c r="D58" s="14">
        <v>1.2926878396757324E-3</v>
      </c>
      <c r="E58" s="14">
        <v>1.3091394926623146E-2</v>
      </c>
      <c r="F58" s="14">
        <v>0.1037775298287853</v>
      </c>
      <c r="G58" s="14">
        <v>0.14829453544623772</v>
      </c>
      <c r="H58" s="14">
        <v>0.1300893896015296</v>
      </c>
      <c r="I58" s="14">
        <v>0.17377862111937392</v>
      </c>
      <c r="J58" s="14">
        <v>9.6360739436573972E-4</v>
      </c>
      <c r="K58" s="14"/>
      <c r="L58" s="14">
        <v>3.1841272770523066E-3</v>
      </c>
      <c r="M58" s="14"/>
      <c r="O58" s="30" t="s">
        <v>32</v>
      </c>
      <c r="P58" s="31">
        <v>1.51594E-2</v>
      </c>
      <c r="Q58" s="31">
        <v>1.2607999999999999E-2</v>
      </c>
      <c r="R58" s="31">
        <v>1.4963000000000001E-2</v>
      </c>
      <c r="S58" s="31">
        <v>3.1168899999999999E-2</v>
      </c>
      <c r="T58" s="31">
        <v>0.11313670000000001</v>
      </c>
      <c r="U58" s="31">
        <v>6.2638600000000003E-2</v>
      </c>
      <c r="V58" s="31">
        <v>1.26056E-2</v>
      </c>
      <c r="W58" s="31">
        <v>-5.0650000000000001E-3</v>
      </c>
      <c r="Y58" s="46" t="s">
        <v>46</v>
      </c>
      <c r="Z58" s="47">
        <f t="shared" ref="Z58:AF58" si="7">EXP(LN(Z30/Z28)/2)-1</f>
        <v>6.7633654865602022E-3</v>
      </c>
      <c r="AA58" s="47">
        <f t="shared" si="7"/>
        <v>3.0727154028666881E-3</v>
      </c>
      <c r="AB58" s="47">
        <f t="shared" si="7"/>
        <v>6.4747295668325933E-3</v>
      </c>
      <c r="AC58" s="47">
        <f t="shared" si="7"/>
        <v>7.0416442778209465E-3</v>
      </c>
      <c r="AD58" s="47">
        <f t="shared" si="7"/>
        <v>0.42455510961512655</v>
      </c>
      <c r="AE58" s="47">
        <f t="shared" si="7"/>
        <v>4.6781260193539786E-2</v>
      </c>
      <c r="AF58" s="47">
        <f t="shared" si="7"/>
        <v>5.1038501050042484E-3</v>
      </c>
      <c r="AG58" s="35"/>
    </row>
    <row r="59" spans="1:33" ht="26.25" x14ac:dyDescent="0.25">
      <c r="B59" s="13" t="s">
        <v>22</v>
      </c>
      <c r="C59" s="14">
        <v>1.370205489631604E-2</v>
      </c>
      <c r="D59" s="14">
        <v>5.5754016716935695E-3</v>
      </c>
      <c r="E59" s="14">
        <v>1.3129902678626681E-2</v>
      </c>
      <c r="F59" s="14">
        <v>4.2842729490359277E-2</v>
      </c>
      <c r="G59" s="14">
        <v>8.6100358163142321E-2</v>
      </c>
      <c r="H59" s="14">
        <v>7.0468375627325441E-2</v>
      </c>
      <c r="I59" s="14">
        <v>5.0592323955166663E-2</v>
      </c>
      <c r="J59" s="14">
        <v>5.4629117553777196E-3</v>
      </c>
      <c r="K59" s="14"/>
      <c r="L59" s="14">
        <v>8.4190277983888784E-3</v>
      </c>
      <c r="M59" s="14"/>
      <c r="O59" s="30" t="s">
        <v>33</v>
      </c>
      <c r="P59" s="31">
        <v>1.2903899999999999E-2</v>
      </c>
      <c r="Q59" s="31">
        <v>1.12429E-2</v>
      </c>
      <c r="R59" s="31">
        <v>1.2776900000000001E-2</v>
      </c>
      <c r="S59" s="31">
        <v>1.2229200000000001E-2</v>
      </c>
      <c r="T59" s="31">
        <v>7.4180399999999994E-2</v>
      </c>
      <c r="U59" s="31">
        <v>3.9923E-2</v>
      </c>
      <c r="V59" s="31">
        <v>1.12652E-2</v>
      </c>
      <c r="W59" s="31">
        <v>-6.9200000000000002E-4</v>
      </c>
      <c r="Y59" s="46" t="s">
        <v>47</v>
      </c>
      <c r="Z59" s="47">
        <f t="shared" ref="Z59:AF59" si="8">EXP(LN(Z40/Z30)/10)-1</f>
        <v>1.3125067318550343E-2</v>
      </c>
      <c r="AA59" s="47">
        <f t="shared" si="8"/>
        <v>1.2750010149277902E-2</v>
      </c>
      <c r="AB59" s="47">
        <f t="shared" si="8"/>
        <v>1.3095928536533741E-2</v>
      </c>
      <c r="AC59" s="47">
        <f t="shared" si="8"/>
        <v>6.9093693134503198E-4</v>
      </c>
      <c r="AD59" s="47">
        <f t="shared" si="8"/>
        <v>9.1978945132299872E-2</v>
      </c>
      <c r="AE59" s="47">
        <f t="shared" si="8"/>
        <v>1.9744164296422451E-2</v>
      </c>
      <c r="AF59" s="47">
        <f t="shared" si="8"/>
        <v>1.284815683884788E-2</v>
      </c>
      <c r="AG59" s="35"/>
    </row>
  </sheetData>
  <mergeCells count="13">
    <mergeCell ref="O5:W5"/>
    <mergeCell ref="O6:W6"/>
    <mergeCell ref="O7:W7"/>
    <mergeCell ref="Y5:AG5"/>
    <mergeCell ref="Y6:AG6"/>
    <mergeCell ref="Y7:AG7"/>
    <mergeCell ref="B55:L55"/>
    <mergeCell ref="B5:L5"/>
    <mergeCell ref="B6:M6"/>
    <mergeCell ref="B7:L7"/>
    <mergeCell ref="B51:L51"/>
    <mergeCell ref="B52:L52"/>
    <mergeCell ref="B53:M53"/>
  </mergeCell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Charts</vt:lpstr>
      </vt:variant>
      <vt:variant>
        <vt:i4>1</vt:i4>
      </vt:variant>
    </vt:vector>
  </HeadingPairs>
  <TitlesOfParts>
    <vt:vector size="2" baseType="lpstr">
      <vt:lpstr>CEC Loads</vt:lpstr>
      <vt:lpstr>Figure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Patrick</dc:creator>
  <cp:lastModifiedBy>Patrick</cp:lastModifiedBy>
  <dcterms:created xsi:type="dcterms:W3CDTF">2019-06-07T16:14:00Z</dcterms:created>
  <dcterms:modified xsi:type="dcterms:W3CDTF">2019-10-02T23:44:23Z</dcterms:modified>
</cp:coreProperties>
</file>